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sdx" ContentType="application/vnd.ms-visio.drawing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Tutes\Professional\New 2021\CA\Hybrid\December 2022\CL\AAA\Final\"/>
    </mc:Choice>
  </mc:AlternateContent>
  <bookViews>
    <workbookView xWindow="-105" yWindow="-105" windowWidth="19425" windowHeight="10425" tabRatio="911"/>
  </bookViews>
  <sheets>
    <sheet name="PPE Process" sheetId="43" r:id="rId1"/>
    <sheet name="CAPEX" sheetId="42" r:id="rId2"/>
    <sheet name="PPE" sheetId="41" r:id="rId3"/>
    <sheet name="P2P" sheetId="35" r:id="rId4"/>
    <sheet name="Inco terms" sheetId="29" r:id="rId5"/>
    <sheet name="Inventory process" sheetId="36" r:id="rId6"/>
    <sheet name="CMP" sheetId="38" r:id="rId7"/>
    <sheet name="Payroll" sheetId="40" r:id="rId8"/>
    <sheet name="Risk Mgt-IC" sheetId="8" r:id="rId9"/>
    <sheet name="IC" sheetId="7" r:id="rId10"/>
    <sheet name="Angency conflict" sheetId="1" r:id="rId11"/>
    <sheet name="Sheet1" sheetId="34" r:id="rId12"/>
    <sheet name="Sheet2" sheetId="47" r:id="rId13"/>
    <sheet name="Audit reporting" sheetId="21" state="hidden" r:id="rId1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17" i="47" l="1"/>
  <c r="B11" i="47"/>
  <c r="D16" i="47"/>
  <c r="D15" i="47"/>
  <c r="D14" i="47"/>
  <c r="M8" i="43" l="1"/>
  <c r="M7" i="43"/>
  <c r="Q10" i="41"/>
  <c r="I5" i="41"/>
  <c r="I4" i="41"/>
  <c r="P52" i="40" l="1"/>
  <c r="O52" i="40"/>
  <c r="Q40" i="40"/>
  <c r="P40" i="40"/>
  <c r="P33" i="40"/>
  <c r="O33" i="40"/>
  <c r="P32" i="40"/>
  <c r="O32" i="40"/>
  <c r="P31" i="40"/>
  <c r="O31" i="40"/>
  <c r="P12" i="40"/>
  <c r="B52" i="38" l="1"/>
  <c r="C52" i="38"/>
  <c r="C53" i="38" s="1"/>
  <c r="K229" i="36" l="1"/>
  <c r="K227" i="36"/>
  <c r="E219" i="36"/>
  <c r="Q192" i="36"/>
  <c r="Q191" i="36"/>
  <c r="Q190" i="36"/>
  <c r="Q189" i="36"/>
  <c r="N191" i="36"/>
  <c r="N190" i="36"/>
  <c r="N189" i="36"/>
  <c r="D148" i="36"/>
  <c r="E129" i="36"/>
  <c r="H113" i="36"/>
  <c r="H107" i="36" s="1"/>
  <c r="H111" i="36"/>
  <c r="H109" i="36"/>
  <c r="F107" i="36"/>
  <c r="F113" i="36"/>
  <c r="F111" i="36"/>
  <c r="F109" i="36"/>
  <c r="D107" i="36"/>
  <c r="D113" i="36"/>
  <c r="D109" i="36"/>
  <c r="L103" i="36"/>
  <c r="D111" i="36"/>
  <c r="D105" i="36"/>
  <c r="AC94" i="36"/>
  <c r="AC93" i="36"/>
  <c r="AC92" i="36"/>
  <c r="Z28" i="21" l="1"/>
</calcChain>
</file>

<file path=xl/sharedStrings.xml><?xml version="1.0" encoding="utf-8"?>
<sst xmlns="http://schemas.openxmlformats.org/spreadsheetml/2006/main" count="902" uniqueCount="746">
  <si>
    <t>PPE Management process</t>
  </si>
  <si>
    <t>LKAS 16</t>
  </si>
  <si>
    <t>1. What is PPE</t>
  </si>
  <si>
    <t>PPE are the capital assets (NCA)</t>
  </si>
  <si>
    <t>2. Capital Budget</t>
  </si>
  <si>
    <t>3. Fixed Asset Register (FAR)</t>
  </si>
  <si>
    <t>4. Physical assets verification</t>
  </si>
  <si>
    <t>NCA</t>
  </si>
  <si>
    <t>Budget ? - Forecasting next year requirement</t>
  </si>
  <si>
    <t>Verify physical existence of assets</t>
  </si>
  <si>
    <r>
      <t xml:space="preserve">A non-current asset is an asset that is acquired and used in the business with a view to earning profits </t>
    </r>
    <r>
      <rPr>
        <sz val="11"/>
        <color rgb="FFFF0000"/>
        <rFont val="Calibri"/>
        <family val="2"/>
        <scheme val="minor"/>
      </rPr>
      <t>over a period of several years.</t>
    </r>
  </si>
  <si>
    <t>31/3/2021</t>
  </si>
  <si>
    <t>31/3/2021 - Budget</t>
  </si>
  <si>
    <t>JMC</t>
  </si>
  <si>
    <t>Chairs &amp; desk</t>
  </si>
  <si>
    <t>Count 2000</t>
  </si>
  <si>
    <t>Sales</t>
  </si>
  <si>
    <t>100Mn</t>
  </si>
  <si>
    <t>150Mn</t>
  </si>
  <si>
    <t>Budget</t>
  </si>
  <si>
    <t>Purchase of Machines</t>
  </si>
  <si>
    <t>2000 will recorded in FAR</t>
  </si>
  <si>
    <r>
      <t xml:space="preserve">Cost of PPE identify as </t>
    </r>
    <r>
      <rPr>
        <sz val="11"/>
        <color rgb="FFFF0000"/>
        <rFont val="Calibri"/>
        <family val="2"/>
        <scheme val="minor"/>
      </rPr>
      <t>Capital Expenditure</t>
    </r>
  </si>
  <si>
    <t>Building</t>
  </si>
  <si>
    <t>3mn</t>
  </si>
  <si>
    <t>PM/PROD/2019/001</t>
  </si>
  <si>
    <t>Machinery</t>
  </si>
  <si>
    <t>estimate</t>
  </si>
  <si>
    <t>uncertainty</t>
  </si>
  <si>
    <t>PM/PROD/2019/002</t>
  </si>
  <si>
    <t>How do you conduct assets verification?</t>
  </si>
  <si>
    <t>Need to purchase</t>
  </si>
  <si>
    <t>PM/PROD/2019/003</t>
  </si>
  <si>
    <t>Assets code should be available in physical asset (Paste sticker)</t>
  </si>
  <si>
    <t>PM/PROD/2019/004</t>
  </si>
  <si>
    <t>Physical existence check with FAR based assets code</t>
  </si>
  <si>
    <t>3. Procurement Process</t>
  </si>
  <si>
    <t>PM/PROD/2019/005</t>
  </si>
  <si>
    <t>Send PO to supplier</t>
  </si>
  <si>
    <t>i</t>
  </si>
  <si>
    <t>Supplier selection</t>
  </si>
  <si>
    <t>√</t>
  </si>
  <si>
    <t>Total cost</t>
  </si>
  <si>
    <t>15mn</t>
  </si>
  <si>
    <t>How frequently?</t>
  </si>
  <si>
    <t>Make advance payment</t>
  </si>
  <si>
    <t>ii</t>
  </si>
  <si>
    <t>Order placement</t>
  </si>
  <si>
    <t>G/L</t>
  </si>
  <si>
    <t>Machine Dr</t>
  </si>
  <si>
    <t>15Mn</t>
  </si>
  <si>
    <t>May be annually or 1 time in 2 years (Depend on the risk)</t>
  </si>
  <si>
    <t>Bring the assets to location</t>
  </si>
  <si>
    <t>RM purchasing - PR &amp; PO</t>
  </si>
  <si>
    <t>Bank/Creditor CR</t>
  </si>
  <si>
    <t>Start to use</t>
  </si>
  <si>
    <r>
      <t xml:space="preserve">PPE - </t>
    </r>
    <r>
      <rPr>
        <sz val="11"/>
        <color rgb="FFFF0000"/>
        <rFont val="Calibri"/>
        <family val="2"/>
        <scheme val="minor"/>
      </rPr>
      <t>CAPEX</t>
    </r>
    <r>
      <rPr>
        <sz val="11"/>
        <color theme="1"/>
        <rFont val="Calibri"/>
        <family val="2"/>
        <scheme val="minor"/>
      </rPr>
      <t xml:space="preserve"> &amp; PO</t>
    </r>
  </si>
  <si>
    <t>CAPEX = Capital expenditure requestion form</t>
  </si>
  <si>
    <t>FAR</t>
  </si>
  <si>
    <t xml:space="preserve"> -Not there in Financial statement</t>
  </si>
  <si>
    <t>Capitalized the asset</t>
  </si>
  <si>
    <t xml:space="preserve"> - It's maintain details for each &amp; every asset</t>
  </si>
  <si>
    <t>Balance payment made</t>
  </si>
  <si>
    <t>Difference between RM purchases &amp; PPE purchase</t>
  </si>
  <si>
    <t>Date purchase</t>
  </si>
  <si>
    <t>28/8/2019</t>
  </si>
  <si>
    <t xml:space="preserve">- </t>
  </si>
  <si>
    <t>Value id higher when PPE purchase - therefore it's required senior mgt approval</t>
  </si>
  <si>
    <t>Location</t>
  </si>
  <si>
    <t>Production department</t>
  </si>
  <si>
    <t>Q: - When depreciation should be started?</t>
  </si>
  <si>
    <t>-</t>
  </si>
  <si>
    <t>PPE use for several year</t>
  </si>
  <si>
    <t xml:space="preserve">Asset code </t>
  </si>
  <si>
    <t>Should be unique identification</t>
  </si>
  <si>
    <t xml:space="preserve">From the date available for use </t>
  </si>
  <si>
    <t>PPE capitalizer where as PR charge P&amp;L</t>
  </si>
  <si>
    <t>Cost</t>
  </si>
  <si>
    <t>3Mn</t>
  </si>
  <si>
    <t>Depreciation</t>
  </si>
  <si>
    <t>0.3Mn</t>
  </si>
  <si>
    <t>iii</t>
  </si>
  <si>
    <t>Receiving Asset</t>
  </si>
  <si>
    <t>GRN should happen</t>
  </si>
  <si>
    <t>Acc Dep</t>
  </si>
  <si>
    <t>0.6 Mn</t>
  </si>
  <si>
    <t>iv</t>
  </si>
  <si>
    <t>Payment</t>
  </si>
  <si>
    <t>3WM</t>
  </si>
  <si>
    <t>NBV</t>
  </si>
  <si>
    <t>2.1 Mn</t>
  </si>
  <si>
    <t>CAPEX Amount</t>
  </si>
  <si>
    <t>10mn</t>
  </si>
  <si>
    <t>Why?</t>
  </si>
  <si>
    <t>Use more tyan 1 year</t>
  </si>
  <si>
    <t>How?</t>
  </si>
  <si>
    <t>Pay back period</t>
  </si>
  <si>
    <t>3 yrs</t>
  </si>
  <si>
    <t>10 Yrs</t>
  </si>
  <si>
    <t>Significant cash out flow</t>
  </si>
  <si>
    <t>NPV</t>
  </si>
  <si>
    <t>Positve</t>
  </si>
  <si>
    <t>Inflow should higher than cash out flow</t>
  </si>
  <si>
    <t>Approval</t>
  </si>
  <si>
    <t>FM</t>
  </si>
  <si>
    <t>HOD</t>
  </si>
  <si>
    <t>CFO</t>
  </si>
  <si>
    <t>FD</t>
  </si>
  <si>
    <t>CEO</t>
  </si>
  <si>
    <t>PPE Requirement</t>
  </si>
  <si>
    <t>Budget ?</t>
  </si>
  <si>
    <t>2020/21</t>
  </si>
  <si>
    <t>2021/22</t>
  </si>
  <si>
    <t>Extra 1</t>
  </si>
  <si>
    <t>Machine</t>
  </si>
  <si>
    <t>FAR - Fixed asset register</t>
  </si>
  <si>
    <t>Cash</t>
  </si>
  <si>
    <t>50mn</t>
  </si>
  <si>
    <t>3. Budgetary controls in purchasing</t>
  </si>
  <si>
    <t>Purchase Budget - Forecast next 12 months purchases</t>
  </si>
  <si>
    <r>
      <t xml:space="preserve">Budgetary control reporting system - Compare Budget Vs Actual. Significant differences
between actual and budgeted </t>
    </r>
    <r>
      <rPr>
        <sz val="11"/>
        <color rgb="FFFF0000"/>
        <rFont val="Calibri"/>
        <family val="2"/>
        <scheme val="minor"/>
      </rPr>
      <t>purchase quantities</t>
    </r>
    <r>
      <rPr>
        <sz val="11"/>
        <color theme="1"/>
        <rFont val="Calibri"/>
        <family val="2"/>
        <scheme val="minor"/>
      </rPr>
      <t xml:space="preserve"> or </t>
    </r>
    <r>
      <rPr>
        <sz val="11"/>
        <color rgb="FFFF0000"/>
        <rFont val="Calibri"/>
        <family val="2"/>
        <scheme val="minor"/>
      </rPr>
      <t>price</t>
    </r>
    <r>
      <rPr>
        <sz val="11"/>
        <color theme="1"/>
        <rFont val="Calibri"/>
        <family val="2"/>
        <scheme val="minor"/>
      </rPr>
      <t xml:space="preserve"> are reported to management for investigation.</t>
    </r>
  </si>
  <si>
    <t>4.3 Electronic data interchange (EDI)</t>
  </si>
  <si>
    <t>6 Other aspects of procurement</t>
  </si>
  <si>
    <t>6.1 Just-in-time (JIT) purchasing</t>
  </si>
  <si>
    <t>- WH department intention is to to reduce Inventory holding cost</t>
  </si>
  <si>
    <t xml:space="preserve"> - To reduce holding cost company can use JIT</t>
  </si>
  <si>
    <t xml:space="preserve"> - JIT time can be effectively used when there are shorter lead times</t>
  </si>
  <si>
    <t>For JIT purchasing to operate effectively:</t>
  </si>
  <si>
    <t>- The buyer must have complete trust in the supplier</t>
  </si>
  <si>
    <t xml:space="preserve"> -The supplier probably needs to hold an inventory of the items, for future orders</t>
  </si>
  <si>
    <t>6.2 Agile supply chains</t>
  </si>
  <si>
    <t>An agile supply chain means suppliers can adapt very quickly changes</t>
  </si>
  <si>
    <t xml:space="preserve">Requirements </t>
  </si>
  <si>
    <t>- The supply lead time is very short</t>
  </si>
  <si>
    <t>- The suppliers are able to respond very quickly to changing purchase</t>
  </si>
  <si>
    <t>One example of an agile supply chain is an arrangement in which the supplier
 operates at the premises of the buying organisation.</t>
  </si>
  <si>
    <t>6.3 Buying from a foreign supplier - Imports</t>
  </si>
  <si>
    <r>
      <t xml:space="preserve">Incoterms in </t>
    </r>
    <r>
      <rPr>
        <b/>
        <sz val="11"/>
        <color rgb="FFFF0000"/>
        <rFont val="Calibri"/>
        <family val="2"/>
        <scheme val="minor"/>
      </rPr>
      <t>international trading</t>
    </r>
  </si>
  <si>
    <t>Ex workers (EXW)</t>
  </si>
  <si>
    <t>Seller - Kandy (MAS)</t>
  </si>
  <si>
    <t>Buyer - USA (GAP)</t>
  </si>
  <si>
    <t>Responsibility</t>
  </si>
  <si>
    <t>The seller has minimum obligations with respect to delivery. They simply have to make the goods available to the buyer at their own place of business (works).</t>
  </si>
  <si>
    <t>Pay transport</t>
  </si>
  <si>
    <t>Insure goods</t>
  </si>
  <si>
    <t>Free carrier (FCA)</t>
  </si>
  <si>
    <t xml:space="preserve">Hand over goods to the buyer nominated carrier at name point </t>
  </si>
  <si>
    <t>Ex:-</t>
  </si>
  <si>
    <t>Hand over goods to ABC forwarder at Kegalle</t>
  </si>
  <si>
    <t>Carriage paid to (CPT)</t>
  </si>
  <si>
    <t>Buyer - USA</t>
  </si>
  <si>
    <t>Seller pays for carriage to a named location</t>
  </si>
  <si>
    <t>Carriage &amp; insurance paid to (CIP)</t>
  </si>
  <si>
    <t xml:space="preserve">carriage &amp; insurance are paid by the seller up to a named destination </t>
  </si>
  <si>
    <t>thereafter, buyer assumes cost, such as import duties and other taxes</t>
  </si>
  <si>
    <t>Delivered at terminal (DAT)</t>
  </si>
  <si>
    <t>Seller -</t>
  </si>
  <si>
    <t>seller pays for carriage costs to a named terminal at a named destination</t>
  </si>
  <si>
    <t xml:space="preserve">and for unloading from the arriving means of transport and placing the goods at the buyer’s disposal. </t>
  </si>
  <si>
    <t>Buyer-</t>
  </si>
  <si>
    <t>but obligation to clear the goods for import, pay any import duty or carry out any import customs formalities is the buyer’s</t>
  </si>
  <si>
    <t>Delivered at place (DAP)</t>
  </si>
  <si>
    <t>Seller - Kandy</t>
  </si>
  <si>
    <r>
      <t xml:space="preserve">seller discharge their responsibilities &amp; no longer liable for any risks only once the goods are </t>
    </r>
    <r>
      <rPr>
        <sz val="11"/>
        <color rgb="FFFF0000"/>
        <rFont val="Calibri"/>
        <family val="2"/>
        <scheme val="minor"/>
      </rPr>
      <t xml:space="preserve">ready for unloading </t>
    </r>
  </si>
  <si>
    <t xml:space="preserve">buyer has responsibility for import clearance </t>
  </si>
  <si>
    <t>Delivered Duty Paid (DDP)</t>
  </si>
  <si>
    <t>opposite to the EXW term</t>
  </si>
  <si>
    <r>
      <t xml:space="preserve">bears all the risk &amp; is obliged to deliver goods to a </t>
    </r>
    <r>
      <rPr>
        <sz val="11"/>
        <color rgb="FFFF0000"/>
        <rFont val="Calibri"/>
        <family val="2"/>
        <scheme val="minor"/>
      </rPr>
      <t>named place in the country</t>
    </r>
  </si>
  <si>
    <t>Free alongside ship (FAS)</t>
  </si>
  <si>
    <t>discharge their obligation when the goods have been placed alongside the ship at a named port of shipment in the country of export</t>
  </si>
  <si>
    <t>bears all the risk from that moment</t>
  </si>
  <si>
    <t>Free on board (FOB)</t>
  </si>
  <si>
    <r>
      <t xml:space="preserve"> discharge their duty by putting the </t>
    </r>
    <r>
      <rPr>
        <sz val="11"/>
        <color rgb="FFFF0000"/>
        <rFont val="Calibri"/>
        <family val="2"/>
        <scheme val="minor"/>
      </rPr>
      <t>goods on board the ship</t>
    </r>
    <r>
      <rPr>
        <sz val="11"/>
        <color theme="1"/>
        <rFont val="Calibri"/>
        <family val="2"/>
        <scheme val="minor"/>
      </rPr>
      <t xml:space="preserve"> in the country of export</t>
    </r>
  </si>
  <si>
    <t>Seller does not have obligation in respect of carriage or insurance</t>
  </si>
  <si>
    <t>6.6 Payment methods</t>
  </si>
  <si>
    <t>1. LC process</t>
  </si>
  <si>
    <t>China</t>
  </si>
  <si>
    <t>SL - Fabric</t>
  </si>
  <si>
    <t>LC process - Related documents</t>
  </si>
  <si>
    <t>Bills of lading</t>
  </si>
  <si>
    <r>
      <t xml:space="preserve">A bill of lading is a document which is </t>
    </r>
    <r>
      <rPr>
        <sz val="11"/>
        <color rgb="FFFF0000"/>
        <rFont val="Calibri"/>
        <family val="2"/>
        <scheme val="minor"/>
      </rPr>
      <t>issued by a carrier</t>
    </r>
    <r>
      <rPr>
        <sz val="11"/>
        <color theme="1"/>
        <rFont val="Calibri"/>
        <family val="2"/>
        <scheme val="minor"/>
      </rPr>
      <t xml:space="preserve"> to the </t>
    </r>
    <r>
      <rPr>
        <sz val="11"/>
        <color rgb="FFFF0000"/>
        <rFont val="Calibri"/>
        <family val="2"/>
        <scheme val="minor"/>
      </rPr>
      <t>shipper</t>
    </r>
    <r>
      <rPr>
        <sz val="11"/>
        <color theme="1"/>
        <rFont val="Calibri"/>
        <family val="2"/>
        <scheme val="minor"/>
      </rPr>
      <t xml:space="preserve"> acknowledging that the carrier has </t>
    </r>
    <r>
      <rPr>
        <sz val="11"/>
        <color rgb="FFFF0000"/>
        <rFont val="Calibri"/>
        <family val="2"/>
        <scheme val="minor"/>
      </rPr>
      <t>received the shipment of goods</t>
    </r>
  </si>
  <si>
    <t>The bill of lading does three things:</t>
  </si>
  <si>
    <t xml:space="preserve"> - It provides evidence that the goods described in it</t>
  </si>
  <si>
    <t xml:space="preserve"> - Contract of carriage and the terms on which the goods are to be carried</t>
  </si>
  <si>
    <t xml:space="preserve"> - It can be a document of title to the goods being shipped</t>
  </si>
  <si>
    <t>Shipping guarantee</t>
  </si>
  <si>
    <t>A shipping guarantee enables the buyer to take possession of shipped goods. without the shipping company receiving the bill of lading</t>
  </si>
  <si>
    <t>The guarantee protects or indemnifies the shipping company from any loss, if the customer fails to pay.</t>
  </si>
  <si>
    <t>Shipping guarantees are usually arranged by banks in return for a margin or another form of payment.</t>
  </si>
  <si>
    <t>Customs declaration</t>
  </si>
  <si>
    <t>A customs declaration is a statement detailing goods being imported.</t>
  </si>
  <si>
    <t>The declaration is often used to establish import duties payable.</t>
  </si>
  <si>
    <t>2. International bank transfers</t>
  </si>
  <si>
    <t>At its simplest an international transfer would involve the Sender in Country A instructing his Bank X to send a payment to Bank Y in Country B</t>
  </si>
  <si>
    <t>7.1 Supplier statement reconciliation</t>
  </si>
  <si>
    <t xml:space="preserve"> - Ask supplier to send monthly outstanding statement </t>
  </si>
  <si>
    <t xml:space="preserve"> - Reconcile OS with puncher's G/L - Accounts payable</t>
  </si>
  <si>
    <t xml:space="preserve"> - Pay - if Supplier asked amount matched with Accounts payable </t>
  </si>
  <si>
    <t xml:space="preserve"> - If not - Discuss with supplier &amp; resolve the disputes</t>
  </si>
  <si>
    <t>Classifications of inventories</t>
  </si>
  <si>
    <t>Ex: - Manufacture garments</t>
  </si>
  <si>
    <t>• Raw materials and components</t>
  </si>
  <si>
    <t>Fabric, elastic, trims</t>
  </si>
  <si>
    <t>• Work-in-progress (for manufacturing businesses)</t>
  </si>
  <si>
    <t>Cut panels, incomplete garment</t>
  </si>
  <si>
    <t>• Spare parts/consumables</t>
  </si>
  <si>
    <t>Machine spare parts, needle</t>
  </si>
  <si>
    <t>• Finished goods</t>
  </si>
  <si>
    <t>T- shirt, pant</t>
  </si>
  <si>
    <t>Qualitative aspects of inventory control</t>
  </si>
  <si>
    <t>Holding costs of inventory may be expensive (Utility cost/Rent/Security cost)</t>
  </si>
  <si>
    <t>Production will be disrupted if raw materials are out of stock.</t>
  </si>
  <si>
    <t>When inventory with a short shelf life (such as food items) is not used, there will be a write-off cost</t>
  </si>
  <si>
    <t>Perpetual inventory system</t>
  </si>
  <si>
    <t>Inventory records are updated every time a receipt or issue of inventory occurs</t>
  </si>
  <si>
    <t>Computerised inventory systems use a perpetual inventory system</t>
  </si>
  <si>
    <t>Manual inventory records, using stores ledger records or bin cards, may also be perpetual inventory systems.</t>
  </si>
  <si>
    <t>However:</t>
  </si>
  <si>
    <t>- Keeping up-to-date inventory records can be a time-consuming</t>
  </si>
  <si>
    <t>- Errors occur in inventory records, so that the records become inaccurate</t>
  </si>
  <si>
    <t>The economic order quantity (EOQ)</t>
  </si>
  <si>
    <t>CO</t>
  </si>
  <si>
    <t>Administrative costs of placing orders</t>
  </si>
  <si>
    <t>7th August 2021</t>
  </si>
  <si>
    <t>145Mn</t>
  </si>
  <si>
    <t>Cash out</t>
  </si>
  <si>
    <t>Transport/delivery charges</t>
  </si>
  <si>
    <t>CH</t>
  </si>
  <si>
    <t>Cost of storage space (rent)</t>
  </si>
  <si>
    <t>August</t>
  </si>
  <si>
    <t>40Mn</t>
  </si>
  <si>
    <t>Cost of stores staff and equipment costs</t>
  </si>
  <si>
    <t>September</t>
  </si>
  <si>
    <t>50Mn</t>
  </si>
  <si>
    <t xml:space="preserve">31st Augut </t>
  </si>
  <si>
    <t>1month</t>
  </si>
  <si>
    <t>Interest charges on amount of investment in inventory</t>
  </si>
  <si>
    <t>Purchase 100Mn for 3months consumptions</t>
  </si>
  <si>
    <t>October</t>
  </si>
  <si>
    <t>55Mn</t>
  </si>
  <si>
    <t>30th September</t>
  </si>
  <si>
    <t>2months</t>
  </si>
  <si>
    <t>Insurance costs for inventory</t>
  </si>
  <si>
    <t>Cost of losses due to theft, deterioration or damage</t>
  </si>
  <si>
    <t>What is EOQ ?</t>
  </si>
  <si>
    <r>
      <t xml:space="preserve">The </t>
    </r>
    <r>
      <rPr>
        <u/>
        <sz val="11"/>
        <color theme="1"/>
        <rFont val="Calibri"/>
        <family val="2"/>
        <scheme val="minor"/>
      </rPr>
      <t>quantity should order at a time</t>
    </r>
    <r>
      <rPr>
        <sz val="11"/>
        <color theme="1"/>
        <rFont val="Calibri"/>
        <family val="2"/>
        <scheme val="minor"/>
      </rPr>
      <t xml:space="preserve"> to </t>
    </r>
    <r>
      <rPr>
        <u/>
        <sz val="11"/>
        <color theme="1"/>
        <rFont val="Calibri"/>
        <family val="2"/>
        <scheme val="minor"/>
      </rPr>
      <t>minimize total inventory cost</t>
    </r>
  </si>
  <si>
    <t>Q</t>
  </si>
  <si>
    <t>Co</t>
  </si>
  <si>
    <t>Ch</t>
  </si>
  <si>
    <t>D</t>
  </si>
  <si>
    <t>Price</t>
  </si>
  <si>
    <t>Upward</t>
  </si>
  <si>
    <t>Downward</t>
  </si>
  <si>
    <t>EOQ=</t>
  </si>
  <si>
    <t>TC= PC+CO+CH</t>
  </si>
  <si>
    <t>Minimum</t>
  </si>
  <si>
    <t>CO=No of orders*per order cost</t>
  </si>
  <si>
    <t>CH= (EOQ/2)*Ch</t>
  </si>
  <si>
    <t>PC = Price*Qty</t>
  </si>
  <si>
    <t>Inventory control levels</t>
  </si>
  <si>
    <t>Reorder level = Max consumption * Max lead time</t>
  </si>
  <si>
    <t>When the inventory level for a stores item falls to its reorder level, a purchase
requisition for the item should be issued and a purchase order should be made.</t>
  </si>
  <si>
    <t>Minimum inventory level = reorder level – (average usage × average lead time)</t>
  </si>
  <si>
    <t>This is a warning level. There can be no inventory situation</t>
  </si>
  <si>
    <t>Maximum inventory level = reorder level + reorder quantity – (minimum consumption rate
*minimum lead time)</t>
  </si>
  <si>
    <t>This is another warning level. Holding cost will be increased</t>
  </si>
  <si>
    <t>Other systems of stores control</t>
  </si>
  <si>
    <r>
      <rPr>
        <sz val="11"/>
        <color rgb="FF0070C0"/>
        <rFont val="Calibri"/>
        <family val="2"/>
        <scheme val="minor"/>
      </rPr>
      <t>Order cycling method</t>
    </r>
    <r>
      <rPr>
        <sz val="11"/>
        <color theme="1"/>
        <rFont val="Calibri"/>
        <family val="2"/>
        <scheme val="minor"/>
      </rPr>
      <t xml:space="preserve"> - stores item are reviewed periodically (for example, every 1, 2 or 3 months).</t>
    </r>
  </si>
  <si>
    <t>low-cost items, a technique called the 90-60-30 day technique</t>
  </si>
  <si>
    <t>When inventory reach to</t>
  </si>
  <si>
    <t xml:space="preserve">Place an order </t>
  </si>
  <si>
    <t>max inventory</t>
  </si>
  <si>
    <t>Two-bin system</t>
  </si>
  <si>
    <t xml:space="preserve">Two bins maintain (Large and small bin) </t>
  </si>
  <si>
    <t>When large bin was consumed, order for that. Till you receive order start to use small bin</t>
  </si>
  <si>
    <t>Purchase to order system</t>
  </si>
  <si>
    <t>In a purchase to order system, items are purchased for a specific customer order.</t>
  </si>
  <si>
    <t>A business organisation that carries out contract work or jobbing work for customers is likely to use a purchase to order system</t>
  </si>
  <si>
    <t>Bill of materials (BOM)</t>
  </si>
  <si>
    <t>Manufacture 1000 T-shirts</t>
  </si>
  <si>
    <t>Fabric</t>
  </si>
  <si>
    <t>Yrds</t>
  </si>
  <si>
    <t>Bottons</t>
  </si>
  <si>
    <t>No</t>
  </si>
  <si>
    <t>Elastic</t>
  </si>
  <si>
    <t>Thread</t>
  </si>
  <si>
    <t>Corns</t>
  </si>
  <si>
    <t>Business risks connected with the inventory</t>
  </si>
  <si>
    <t>Inventory valuation</t>
  </si>
  <si>
    <t>LKAS 2</t>
  </si>
  <si>
    <t>COST</t>
  </si>
  <si>
    <t>FIFO or AVCO recommended/ LIFO is not allowing</t>
  </si>
  <si>
    <t>NRV</t>
  </si>
  <si>
    <t>NRV = Estimate selling price - Estimate cost of completion-Estimate selling cost</t>
  </si>
  <si>
    <t>Prodcuts</t>
  </si>
  <si>
    <t>Value (Lower)</t>
  </si>
  <si>
    <t>Qty</t>
  </si>
  <si>
    <t>Total value</t>
  </si>
  <si>
    <t>A</t>
  </si>
  <si>
    <t>(30-0-7)</t>
  </si>
  <si>
    <t>B</t>
  </si>
  <si>
    <t>(12-2-2)</t>
  </si>
  <si>
    <t>C</t>
  </si>
  <si>
    <t>(22-8-2)</t>
  </si>
  <si>
    <t>9.4 Determining cost of inventories</t>
  </si>
  <si>
    <t>Standard costing</t>
  </si>
  <si>
    <t>Cost = selling price - margin</t>
  </si>
  <si>
    <t>RM per unit</t>
  </si>
  <si>
    <t>Cost= 14-2</t>
  </si>
  <si>
    <t>Labor per unit</t>
  </si>
  <si>
    <t>Cost= 12</t>
  </si>
  <si>
    <t>VOPHD per Unit</t>
  </si>
  <si>
    <t>FPOHD per Unit</t>
  </si>
  <si>
    <t>9.6 Recognition as an expense</t>
  </si>
  <si>
    <t>Write Down</t>
  </si>
  <si>
    <t>P&amp;L</t>
  </si>
  <si>
    <t>Cash Management Process</t>
  </si>
  <si>
    <t>LKAS 7</t>
  </si>
  <si>
    <t>Electricity</t>
  </si>
  <si>
    <t>LKAS7</t>
  </si>
  <si>
    <t>Transaction</t>
  </si>
  <si>
    <t>Yes</t>
  </si>
  <si>
    <t>Source document</t>
  </si>
  <si>
    <t>1.Cash receipts</t>
  </si>
  <si>
    <t>2. Cash payments</t>
  </si>
  <si>
    <t>3. Bank reconciliation</t>
  </si>
  <si>
    <t>4. Sort term cash management</t>
  </si>
  <si>
    <t>Primary Books</t>
  </si>
  <si>
    <t xml:space="preserve">Bank book Vs Bank statement </t>
  </si>
  <si>
    <t>Ledger Account</t>
  </si>
  <si>
    <t>Cash sales</t>
  </si>
  <si>
    <t>1Mn</t>
  </si>
  <si>
    <t>Pay in cash</t>
  </si>
  <si>
    <t>Key activity &amp; key control</t>
  </si>
  <si>
    <t>Mn</t>
  </si>
  <si>
    <t>Trial balance</t>
  </si>
  <si>
    <t>Collection from debtors</t>
  </si>
  <si>
    <t>2mn</t>
  </si>
  <si>
    <t>Bank transfers</t>
  </si>
  <si>
    <t>Most reliable</t>
  </si>
  <si>
    <t>Financial statements</t>
  </si>
  <si>
    <t>Bank loans</t>
  </si>
  <si>
    <t>Cheque</t>
  </si>
  <si>
    <t>Reconcile reasons for differences</t>
  </si>
  <si>
    <t>CA</t>
  </si>
  <si>
    <t>BOD/mgt</t>
  </si>
  <si>
    <t>Investments</t>
  </si>
  <si>
    <t>Share issues</t>
  </si>
  <si>
    <t>Credit card/Debit card</t>
  </si>
  <si>
    <t>- Unpresented &amp; unrealized cheques</t>
  </si>
  <si>
    <t>TA</t>
  </si>
  <si>
    <t xml:space="preserve">Accountable for </t>
  </si>
  <si>
    <t>Donations</t>
  </si>
  <si>
    <t>- Direct receipts</t>
  </si>
  <si>
    <t>Vs</t>
  </si>
  <si>
    <t>Disposal of PPE</t>
  </si>
  <si>
    <t>Risk - Pay for wrong amount/Pay for wrong person</t>
  </si>
  <si>
    <t xml:space="preserve"> - Timing issues</t>
  </si>
  <si>
    <t>Equity</t>
  </si>
  <si>
    <t>S/H</t>
  </si>
  <si>
    <t>Other income</t>
  </si>
  <si>
    <t>Controls</t>
  </si>
  <si>
    <t xml:space="preserve"> - Bank charges</t>
  </si>
  <si>
    <t>LTL</t>
  </si>
  <si>
    <t>Lendors</t>
  </si>
  <si>
    <t>Fund providers</t>
  </si>
  <si>
    <t>Funding</t>
  </si>
  <si>
    <t>1.Approval &amp; authorization</t>
  </si>
  <si>
    <t xml:space="preserve"> - Errors</t>
  </si>
  <si>
    <t>CL</t>
  </si>
  <si>
    <t xml:space="preserve">Creditors </t>
  </si>
  <si>
    <t xml:space="preserve">2. Support through source document </t>
  </si>
  <si>
    <t>TL &amp; Equity</t>
  </si>
  <si>
    <t>Risk - Fraud</t>
  </si>
  <si>
    <t>3. 3WM</t>
  </si>
  <si>
    <t>PO+Invoice+GRN</t>
  </si>
  <si>
    <t>Risk</t>
  </si>
  <si>
    <t>1. Deposit cash in bank on daily basis</t>
  </si>
  <si>
    <t>NCA funded through CL</t>
  </si>
  <si>
    <t>2. Daily collection should not use for any other purpose</t>
  </si>
  <si>
    <t>STA - STL</t>
  </si>
  <si>
    <t>NCA-LTL</t>
  </si>
  <si>
    <t xml:space="preserve">Petty cash Management process </t>
  </si>
  <si>
    <t>Petty cahier (Dilhara)</t>
  </si>
  <si>
    <t>Reimbursement</t>
  </si>
  <si>
    <t>Withdraw from bank</t>
  </si>
  <si>
    <t>- Approval from HR manager</t>
  </si>
  <si>
    <t>2000/=</t>
  </si>
  <si>
    <t>Fill Petty cash PV</t>
  </si>
  <si>
    <t>-Authorised by Finance</t>
  </si>
  <si>
    <t>- Approval from HR manager (Tharushi)</t>
  </si>
  <si>
    <t>Hand over invoice &amp; balance cash</t>
  </si>
  <si>
    <t>HR assistant
(Prashan)</t>
  </si>
  <si>
    <t>Purchase using own money</t>
  </si>
  <si>
    <t>-Authorised by Finance (Yohan)</t>
  </si>
  <si>
    <t xml:space="preserve">Buy required goods </t>
  </si>
  <si>
    <t>IOU</t>
  </si>
  <si>
    <t>HR assistant (Prashan)</t>
  </si>
  <si>
    <t>Invoice - 2000/=</t>
  </si>
  <si>
    <r>
      <rPr>
        <b/>
        <sz val="11"/>
        <color rgb="FFFF0000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rgb="FFFF0000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 xml:space="preserve">wed </t>
    </r>
    <r>
      <rPr>
        <b/>
        <sz val="11"/>
        <color rgb="FFFF0000"/>
        <rFont val="Calibri"/>
        <family val="2"/>
        <scheme val="minor"/>
      </rPr>
      <t>U</t>
    </r>
  </si>
  <si>
    <t>Balance money-1000/=</t>
  </si>
  <si>
    <t>Dr</t>
  </si>
  <si>
    <t>Refreshment expanse</t>
  </si>
  <si>
    <t>Cr</t>
  </si>
  <si>
    <t>Petty cash</t>
  </si>
  <si>
    <t>- Petty cahier will realse 3,000/= HR assistant</t>
  </si>
  <si>
    <t>Important</t>
  </si>
  <si>
    <t>Petty cash float - 100,000</t>
  </si>
  <si>
    <t>B/S</t>
  </si>
  <si>
    <t>Dr - Cash Advance (IOU)</t>
  </si>
  <si>
    <t>At the time of cash released to IOU</t>
  </si>
  <si>
    <t>Max limit for transaction - 5,000/10,000</t>
  </si>
  <si>
    <t>Cr - Petty cash</t>
  </si>
  <si>
    <t>IOU - Short term loan given to employee - 3day to 5 days</t>
  </si>
  <si>
    <t>P/L</t>
  </si>
  <si>
    <t>Dr - Refreshment expanse</t>
  </si>
  <si>
    <t>At the time of  IOU settlement</t>
  </si>
  <si>
    <t>Dr - Petty cash</t>
  </si>
  <si>
    <t>Cr - Cash Advance (IOU)</t>
  </si>
  <si>
    <t>Float</t>
  </si>
  <si>
    <t>Day1</t>
  </si>
  <si>
    <t>Day2</t>
  </si>
  <si>
    <t>PC</t>
  </si>
  <si>
    <t>Settlement</t>
  </si>
  <si>
    <t>Day3</t>
  </si>
  <si>
    <t>Day4</t>
  </si>
  <si>
    <t>Day5</t>
  </si>
  <si>
    <t>Day6</t>
  </si>
  <si>
    <t>Balance</t>
  </si>
  <si>
    <t>Submit summary of expanses to FM - 64500</t>
  </si>
  <si>
    <t>Withdraw 64,500</t>
  </si>
  <si>
    <t>Bank book</t>
  </si>
  <si>
    <t>Finance Department - FM Minushi</t>
  </si>
  <si>
    <t>21/8/2021</t>
  </si>
  <si>
    <t>Salary</t>
  </si>
  <si>
    <t>25/8/2021</t>
  </si>
  <si>
    <t>Vacancy - petty cahier</t>
  </si>
  <si>
    <t>Invalid attendance- In time is there but no out time time or other way</t>
  </si>
  <si>
    <t>HRMS-recruitment requisition form</t>
  </si>
  <si>
    <t>Manual changes to attendance based on the approvals</t>
  </si>
  <si>
    <t>Finger print</t>
  </si>
  <si>
    <t>Mannual attendance</t>
  </si>
  <si>
    <t>RISK</t>
  </si>
  <si>
    <t>1. Approved by department head (Ex Finance manger) &amp; Authorized by HRM</t>
  </si>
  <si>
    <t>swipe cards</t>
  </si>
  <si>
    <t xml:space="preserve">2. Attendance Audit trial -report which capture all manual changes </t>
  </si>
  <si>
    <t>Control</t>
  </si>
  <si>
    <t>HR manager - Tharushi</t>
  </si>
  <si>
    <t>U/N,PW</t>
  </si>
  <si>
    <t xml:space="preserve">2. Master date Audit trial -report which capture all manual changes </t>
  </si>
  <si>
    <t>OT=total hrs works- standard hrs</t>
  </si>
  <si>
    <t>Advertise</t>
  </si>
  <si>
    <t>OT</t>
  </si>
  <si>
    <t>CVs</t>
  </si>
  <si>
    <t>No pay</t>
  </si>
  <si>
    <t>Both in time &amp; out time are not captured</t>
  </si>
  <si>
    <t>Sort list</t>
  </si>
  <si>
    <t>Call for interviews</t>
  </si>
  <si>
    <t>Select candidate</t>
  </si>
  <si>
    <t>Vishan</t>
  </si>
  <si>
    <t>Salary file</t>
  </si>
  <si>
    <t>Payment of salary</t>
  </si>
  <si>
    <t>Finance department</t>
  </si>
  <si>
    <t>Check payroll reconciliation - HRMS</t>
  </si>
  <si>
    <t>April</t>
  </si>
  <si>
    <t>May</t>
  </si>
  <si>
    <t>No of employees</t>
  </si>
  <si>
    <t xml:space="preserve">increase </t>
  </si>
  <si>
    <t>Basic salary</t>
  </si>
  <si>
    <t>125Mn</t>
  </si>
  <si>
    <t>124Mn</t>
  </si>
  <si>
    <t>1min</t>
  </si>
  <si>
    <t xml:space="preserve">decrease </t>
  </si>
  <si>
    <t>EFP- 12%</t>
  </si>
  <si>
    <t>EFP-8%</t>
  </si>
  <si>
    <t>ETF-3%</t>
  </si>
  <si>
    <t>Unclaimed wages</t>
  </si>
  <si>
    <t>10 days</t>
  </si>
  <si>
    <t>left without informing</t>
  </si>
  <si>
    <t>No bank account for 10 employees</t>
  </si>
  <si>
    <t>Jaffna</t>
  </si>
  <si>
    <t>Withdraw money from bank</t>
  </si>
  <si>
    <t>Take signature from each employee</t>
  </si>
  <si>
    <t>Fraud - fake signature</t>
  </si>
  <si>
    <t>Re deposit in the bank - after 1 or 2 months</t>
  </si>
  <si>
    <t>laws applicable for payrolls</t>
  </si>
  <si>
    <t>S&amp;O act</t>
  </si>
  <si>
    <t>Wages board ordinance</t>
  </si>
  <si>
    <t>Salary payment date</t>
  </si>
  <si>
    <t>25th</t>
  </si>
  <si>
    <t>10th</t>
  </si>
  <si>
    <t>OT rate/hr</t>
  </si>
  <si>
    <t>(BS/200)*1.5</t>
  </si>
  <si>
    <t>(BS/240)*1.5</t>
  </si>
  <si>
    <t>Objective of payroll</t>
  </si>
  <si>
    <t>The payroll system should try to ensure that under-payments and over-payments</t>
  </si>
  <si>
    <r>
      <t xml:space="preserve">of wages and salaries are </t>
    </r>
    <r>
      <rPr>
        <sz val="11"/>
        <color rgb="FFFF0000"/>
        <rFont val="Calibri"/>
        <family val="2"/>
        <scheme val="minor"/>
      </rPr>
      <t>avoided</t>
    </r>
  </si>
  <si>
    <t>Leavers (Resign)</t>
  </si>
  <si>
    <t>Step 1</t>
  </si>
  <si>
    <t>Hand over resignation letter to line manager</t>
  </si>
  <si>
    <t>Step 2</t>
  </si>
  <si>
    <t>Line Manager hand over letter to HR manager</t>
  </si>
  <si>
    <t>Step 3</t>
  </si>
  <si>
    <t>HR manager inform payroll officer</t>
  </si>
  <si>
    <t>Step 4</t>
  </si>
  <si>
    <t>Remove employee from master data &amp; from attendance system &amp; Payroll processing system</t>
  </si>
  <si>
    <t>Deductions from pay</t>
  </si>
  <si>
    <t>EPF/ETF</t>
  </si>
  <si>
    <t>Salary advances</t>
  </si>
  <si>
    <t>Taxes</t>
  </si>
  <si>
    <t>Loan installment</t>
  </si>
  <si>
    <t>Leave sheets</t>
  </si>
  <si>
    <t>Leave sheets should be approved &amp; authorized by HR department</t>
  </si>
  <si>
    <t>Risk management freamwork</t>
  </si>
  <si>
    <t>Risk assessment</t>
  </si>
  <si>
    <t>Risk response</t>
  </si>
  <si>
    <t xml:space="preserve">Monitoring &amp; review </t>
  </si>
  <si>
    <t>Risk Mgt techqniue</t>
  </si>
  <si>
    <t>Risk identify</t>
  </si>
  <si>
    <t>Analyze</t>
  </si>
  <si>
    <t>Evaluate</t>
  </si>
  <si>
    <t>T - Ransfer</t>
  </si>
  <si>
    <t>Insurance</t>
  </si>
  <si>
    <t>A - voidance</t>
  </si>
  <si>
    <t>Record in risk register</t>
  </si>
  <si>
    <t>01. Impact</t>
  </si>
  <si>
    <t>01 High</t>
  </si>
  <si>
    <t>Closedown loss makking business</t>
  </si>
  <si>
    <t>5 yer Avg - Profit</t>
  </si>
  <si>
    <t>5Mn</t>
  </si>
  <si>
    <t>(2Mn)</t>
  </si>
  <si>
    <t>1000+</t>
  </si>
  <si>
    <t>02. Sensitivity</t>
  </si>
  <si>
    <t>02 Medium</t>
  </si>
  <si>
    <t xml:space="preserve">Risk register </t>
  </si>
  <si>
    <t>- Probability</t>
  </si>
  <si>
    <t>03 low</t>
  </si>
  <si>
    <t>R-eduction</t>
  </si>
  <si>
    <t>High risk</t>
  </si>
  <si>
    <t>Divesification</t>
  </si>
  <si>
    <t xml:space="preserve">Risk sharing </t>
  </si>
  <si>
    <t>BCP/DRP</t>
  </si>
  <si>
    <t>Internal controls</t>
  </si>
  <si>
    <t>Risk #</t>
  </si>
  <si>
    <t xml:space="preserve"> - Liklihood</t>
  </si>
  <si>
    <t>A-cceptance</t>
  </si>
  <si>
    <t>Low</t>
  </si>
  <si>
    <t>Covid 19</t>
  </si>
  <si>
    <t>Rist Grid/Metrix</t>
  </si>
  <si>
    <t>Change in sylubus</t>
  </si>
  <si>
    <t>L</t>
  </si>
  <si>
    <t>M</t>
  </si>
  <si>
    <t>H</t>
  </si>
  <si>
    <t>Qulity of lectures</t>
  </si>
  <si>
    <t>1,3,4,5</t>
  </si>
  <si>
    <t>Competion</t>
  </si>
  <si>
    <t>Government policies</t>
  </si>
  <si>
    <t>10,16</t>
  </si>
  <si>
    <t>Imapact</t>
  </si>
  <si>
    <t>Access to online classes</t>
  </si>
  <si>
    <t>Low number of students</t>
  </si>
  <si>
    <t>12,15,8</t>
  </si>
  <si>
    <t>Tsunami</t>
  </si>
  <si>
    <t>5,7</t>
  </si>
  <si>
    <t>Sensitivity</t>
  </si>
  <si>
    <t>Why?Risk</t>
  </si>
  <si>
    <t>Auditor</t>
  </si>
  <si>
    <t>What</t>
  </si>
  <si>
    <t xml:space="preserve">Process </t>
  </si>
  <si>
    <t>COSO</t>
  </si>
  <si>
    <t>Who</t>
  </si>
  <si>
    <t>BOD/Mgt</t>
  </si>
  <si>
    <r>
      <t xml:space="preserve">what responsibility - desig IC to provide </t>
    </r>
    <r>
      <rPr>
        <u/>
        <sz val="11"/>
        <color theme="1"/>
        <rFont val="Calibri"/>
        <family val="2"/>
        <scheme val="minor"/>
      </rPr>
      <t>reasonable assurance</t>
    </r>
    <r>
      <rPr>
        <sz val="11"/>
        <color theme="1"/>
        <rFont val="Calibri"/>
        <family val="2"/>
        <scheme val="minor"/>
      </rPr>
      <t xml:space="preserve"> </t>
    </r>
  </si>
  <si>
    <t>regarding the achievement of objectives</t>
  </si>
  <si>
    <t>effectiveness &amp; efficiency of operations</t>
  </si>
  <si>
    <t>Reliability in financial reporting</t>
  </si>
  <si>
    <t>compliance with applicable laws &amp; regulations</t>
  </si>
  <si>
    <t>Ex</t>
  </si>
  <si>
    <t>Opreational risk</t>
  </si>
  <si>
    <t>Finacial risk</t>
  </si>
  <si>
    <t>Complinace risk</t>
  </si>
  <si>
    <t>Business processes</t>
  </si>
  <si>
    <t>Cotrol</t>
  </si>
  <si>
    <t>Opreational Control</t>
  </si>
  <si>
    <t>Finacial controls</t>
  </si>
  <si>
    <t>Complinace controls</t>
  </si>
  <si>
    <t>Suplier selction</t>
  </si>
  <si>
    <t>Filing EPF/ET Freturn</t>
  </si>
  <si>
    <t>Two way communication</t>
  </si>
  <si>
    <t>PR/PR/GRN</t>
  </si>
  <si>
    <t>Bank recs</t>
  </si>
  <si>
    <t>Filing income tax return</t>
  </si>
  <si>
    <t>To to bpttom - bottom to up</t>
  </si>
  <si>
    <t>call quotation</t>
  </si>
  <si>
    <t>Payment approval</t>
  </si>
  <si>
    <t>Mgt/BOD</t>
  </si>
  <si>
    <t>Stock verification</t>
  </si>
  <si>
    <t>Trail balance</t>
  </si>
  <si>
    <t>SD</t>
  </si>
  <si>
    <t>Benefits/Importance</t>
  </si>
  <si>
    <t xml:space="preserve">Employees </t>
  </si>
  <si>
    <t xml:space="preserve">Foundation </t>
  </si>
  <si>
    <r>
      <t>intended users</t>
    </r>
    <r>
      <rPr>
        <sz val="11"/>
        <color theme="1"/>
        <rFont val="Calibri"/>
        <family val="2"/>
        <scheme val="minor"/>
      </rPr>
      <t xml:space="preserve"> </t>
    </r>
  </si>
  <si>
    <t>Financial Acounting</t>
  </si>
  <si>
    <t>Conecptual freamwork</t>
  </si>
  <si>
    <t>LKAS/SLFRS</t>
  </si>
  <si>
    <t>F/S</t>
  </si>
  <si>
    <t xml:space="preserve">enhance the degree of confidence </t>
  </si>
  <si>
    <t>MGT</t>
  </si>
  <si>
    <r>
      <t>responsible party</t>
    </r>
    <r>
      <rPr>
        <sz val="11"/>
        <color rgb="FF00B050"/>
        <rFont val="Calibri"/>
        <family val="2"/>
        <scheme val="minor"/>
      </rPr>
      <t xml:space="preserve"> </t>
    </r>
  </si>
  <si>
    <t>Auditing</t>
  </si>
  <si>
    <t xml:space="preserve">Assurance Engagement </t>
  </si>
  <si>
    <t>SLAUS</t>
  </si>
  <si>
    <t>Profit</t>
  </si>
  <si>
    <t>Mismatch</t>
  </si>
  <si>
    <t>Salary/Bonus</t>
  </si>
  <si>
    <t>Assurance</t>
  </si>
  <si>
    <t>Agnancy theory/Conflict</t>
  </si>
  <si>
    <t>10%  / 5 Times bonus</t>
  </si>
  <si>
    <t>Invested</t>
  </si>
  <si>
    <t>Manage the business</t>
  </si>
  <si>
    <t>Accountable to S/H</t>
  </si>
  <si>
    <t>3rd party</t>
  </si>
  <si>
    <t>- Performance</t>
  </si>
  <si>
    <t xml:space="preserve">subject matter </t>
  </si>
  <si>
    <t>criteria - LKAS/SLFRS</t>
  </si>
  <si>
    <t>- Financial position</t>
  </si>
  <si>
    <r>
      <t xml:space="preserve"> </t>
    </r>
    <r>
      <rPr>
        <b/>
        <u/>
        <sz val="11"/>
        <color rgb="FF00B050"/>
        <rFont val="Calibri"/>
        <family val="2"/>
        <scheme val="minor"/>
      </rPr>
      <t>practitioner</t>
    </r>
    <r>
      <rPr>
        <sz val="11"/>
        <color rgb="FF00B050"/>
        <rFont val="Calibri"/>
        <family val="2"/>
        <scheme val="minor"/>
      </rPr>
      <t xml:space="preserve"> </t>
    </r>
  </si>
  <si>
    <t xml:space="preserve">outcome of the evaluation or measurement </t>
  </si>
  <si>
    <t>expresses a conclusion - Opinion</t>
  </si>
  <si>
    <t>Financial statement audit</t>
  </si>
  <si>
    <t>Preparation of Finacial statement</t>
  </si>
  <si>
    <r>
      <t>FIVE</t>
    </r>
    <r>
      <rPr>
        <sz val="11"/>
        <color rgb="FF000000"/>
        <rFont val="Calibri"/>
        <family val="2"/>
        <scheme val="minor"/>
      </rPr>
      <t> </t>
    </r>
    <r>
      <rPr>
        <b/>
        <sz val="11"/>
        <color rgb="FF000000"/>
        <rFont val="Calibri"/>
        <family val="2"/>
        <scheme val="minor"/>
      </rPr>
      <t>essentials or elements </t>
    </r>
  </si>
  <si>
    <r>
      <t>3 party relationship</t>
    </r>
    <r>
      <rPr>
        <sz val="11"/>
        <color rgb="FF000000"/>
        <rFont val="Calibri"/>
        <family val="2"/>
        <scheme val="minor"/>
      </rPr>
      <t> </t>
    </r>
  </si>
  <si>
    <t>Auditor/SH/Mgt</t>
  </si>
  <si>
    <t>Audiotr/SH</t>
  </si>
  <si>
    <t>What is going to evaluate or measure?</t>
  </si>
  <si>
    <t>Subject matter </t>
  </si>
  <si>
    <t>Financial statement</t>
  </si>
  <si>
    <t>Based on what?</t>
  </si>
  <si>
    <r>
      <t>Criteria</t>
    </r>
    <r>
      <rPr>
        <sz val="11"/>
        <color rgb="FF000000"/>
        <rFont val="Calibri"/>
        <family val="2"/>
        <scheme val="minor"/>
      </rPr>
      <t>;</t>
    </r>
  </si>
  <si>
    <t>SAAE</t>
  </si>
  <si>
    <t xml:space="preserve">No gatering process </t>
  </si>
  <si>
    <t>Written report with an opinion</t>
  </si>
  <si>
    <t>No opinion</t>
  </si>
  <si>
    <t>Why Auditing ?</t>
  </si>
  <si>
    <t>Agency theory/Agency conflict</t>
  </si>
  <si>
    <t>Principal</t>
  </si>
  <si>
    <t>Shareholders</t>
  </si>
  <si>
    <t>Management/BOD</t>
  </si>
  <si>
    <t>Agent</t>
  </si>
  <si>
    <t>Objective mismatch</t>
  </si>
  <si>
    <t>Salary/bonus</t>
  </si>
  <si>
    <t>Target</t>
  </si>
  <si>
    <t>10Mn</t>
  </si>
  <si>
    <t>10% salary increment/3 times bonus</t>
  </si>
  <si>
    <t>Actual</t>
  </si>
  <si>
    <t>9.9Mn</t>
  </si>
  <si>
    <t>No salary increment &amp; no bonus</t>
  </si>
  <si>
    <t>Manipulate</t>
  </si>
  <si>
    <t>10.1Mn</t>
  </si>
  <si>
    <t>Appoint auditor</t>
  </si>
  <si>
    <t>(Dep/provision)</t>
  </si>
  <si>
    <t>Opinion</t>
  </si>
  <si>
    <t>Invoice No</t>
  </si>
  <si>
    <t>Value</t>
  </si>
  <si>
    <t>Batches</t>
  </si>
  <si>
    <t xml:space="preserve">Testing procedure </t>
  </si>
  <si>
    <t>Batch 1</t>
  </si>
  <si>
    <t>3WM-</t>
  </si>
  <si>
    <t xml:space="preserve">SD - </t>
  </si>
  <si>
    <t>Batch 2</t>
  </si>
  <si>
    <t>Batch 3</t>
  </si>
  <si>
    <t>Batch controls sheel</t>
  </si>
  <si>
    <t>Comuter</t>
  </si>
  <si>
    <t>Audit reporting</t>
  </si>
  <si>
    <t>SLAuS 700</t>
  </si>
  <si>
    <t>SLAuS 705</t>
  </si>
  <si>
    <t>Unmodified Opinion</t>
  </si>
  <si>
    <t>SAAE-Yes</t>
  </si>
  <si>
    <t>Modified Opinion</t>
  </si>
  <si>
    <t>F/Ss are true &amp; fair view</t>
  </si>
  <si>
    <t>Reasonable Assurance</t>
  </si>
  <si>
    <t>F/Ss are free from MM</t>
  </si>
  <si>
    <t>F/Ss are present fairly</t>
  </si>
  <si>
    <r>
      <t xml:space="preserve">Whether F/Ss as whole </t>
    </r>
    <r>
      <rPr>
        <sz val="11"/>
        <color rgb="FFFF0000"/>
        <rFont val="Calibri"/>
        <family val="2"/>
        <scheme val="minor"/>
      </rPr>
      <t>are not</t>
    </r>
    <r>
      <rPr>
        <sz val="11"/>
        <color theme="1"/>
        <rFont val="Calibri"/>
        <family val="2"/>
        <scheme val="minor"/>
      </rPr>
      <t xml:space="preserve"> free from MM</t>
    </r>
  </si>
  <si>
    <r>
      <t>Inability to obtain SAAE (</t>
    </r>
    <r>
      <rPr>
        <sz val="11"/>
        <color rgb="FFFF0000"/>
        <rFont val="Calibri"/>
        <family val="2"/>
        <scheme val="minor"/>
      </rPr>
      <t>Scope limitation</t>
    </r>
    <r>
      <rPr>
        <sz val="11"/>
        <color theme="1"/>
        <rFont val="Calibri"/>
        <family val="2"/>
        <scheme val="minor"/>
      </rPr>
      <t>)</t>
    </r>
  </si>
  <si>
    <t>SAAE-No</t>
  </si>
  <si>
    <t>SLAuS 706</t>
  </si>
  <si>
    <t>Due to non compliance with accounting policy</t>
  </si>
  <si>
    <t>Beyond the control of entity</t>
  </si>
  <si>
    <t>Timing issue</t>
  </si>
  <si>
    <t>Management impose limitations</t>
  </si>
  <si>
    <t>Emphasis of matter paragraphs and other matter paragraphs</t>
  </si>
  <si>
    <t>ex</t>
  </si>
  <si>
    <t>Fire</t>
  </si>
  <si>
    <t>Natural disaster</t>
  </si>
  <si>
    <t>Impose limitation to call external confirmations</t>
  </si>
  <si>
    <t>EM</t>
  </si>
  <si>
    <t>OM</t>
  </si>
  <si>
    <t>Appropriateness</t>
  </si>
  <si>
    <t>Method of application</t>
  </si>
  <si>
    <t>Adequacy of presentation</t>
  </si>
  <si>
    <t>Does not modify the
auditor's opinion</t>
  </si>
  <si>
    <t>Inventory</t>
  </si>
  <si>
    <t>Appointment</t>
  </si>
  <si>
    <t>Assets are not depreciating</t>
  </si>
  <si>
    <t>Consistency</t>
  </si>
  <si>
    <t>1.Exceptional litigation or
regulatory action</t>
  </si>
  <si>
    <t xml:space="preserve">1. Reporting to other parties </t>
  </si>
  <si>
    <t>Stockes are not valued at lower cot or NRV</t>
  </si>
  <si>
    <t>Change in FV model to cost model</t>
  </si>
  <si>
    <t>2. Significant subsequent event</t>
  </si>
  <si>
    <t>3.Major catastrophe that has had</t>
  </si>
  <si>
    <t>Draw users’ attention to a matter appropriately presented or disclosed</t>
  </si>
  <si>
    <t>Material &amp; pervasive</t>
  </si>
  <si>
    <t>Material</t>
  </si>
  <si>
    <t>Inventory measured at cost without taking lower of cost or NRV</t>
  </si>
  <si>
    <t>fundamental to users’ understanding of the financial statements</t>
  </si>
  <si>
    <t>Adverse opinion</t>
  </si>
  <si>
    <t>Qualified Opinion</t>
  </si>
  <si>
    <t>Disclaimer opinion</t>
  </si>
  <si>
    <t>additional paragraph</t>
  </si>
  <si>
    <t>accompanying consolidated financial</t>
  </si>
  <si>
    <t>"Except"</t>
  </si>
  <si>
    <t>….............</t>
  </si>
  <si>
    <r>
      <t xml:space="preserve">We </t>
    </r>
    <r>
      <rPr>
        <sz val="11"/>
        <color rgb="FFFF0000"/>
        <rFont val="Calibri"/>
        <family val="2"/>
        <scheme val="minor"/>
      </rPr>
      <t>do not express an opinion</t>
    </r>
  </si>
  <si>
    <t>other than those disclosed or presented in the</t>
  </si>
  <si>
    <r>
      <t xml:space="preserve">statements </t>
    </r>
    <r>
      <rPr>
        <sz val="11"/>
        <color rgb="FFFF0000"/>
        <rFont val="Calibri"/>
        <family val="2"/>
        <scheme val="minor"/>
      </rPr>
      <t>do not present fairly</t>
    </r>
  </si>
  <si>
    <t>accompanying financial statements</t>
  </si>
  <si>
    <t>financial statements.</t>
  </si>
  <si>
    <t>present fairly,</t>
  </si>
  <si>
    <t>ABC Co</t>
  </si>
  <si>
    <t>JV -90%</t>
  </si>
  <si>
    <t>XYZ</t>
  </si>
  <si>
    <t xml:space="preserve">Profit </t>
  </si>
  <si>
    <t xml:space="preserve">Share of profit </t>
  </si>
  <si>
    <t>ABC</t>
  </si>
  <si>
    <t>PQR</t>
  </si>
  <si>
    <t>Not Consolidated</t>
  </si>
  <si>
    <t>consolidated</t>
  </si>
  <si>
    <t>X</t>
  </si>
  <si>
    <t>Good Will</t>
  </si>
  <si>
    <t>Purchase consideration</t>
  </si>
  <si>
    <r>
      <rPr>
        <sz val="11"/>
        <color rgb="FFFF0000"/>
        <rFont val="Calibri"/>
        <family val="2"/>
        <scheme val="minor"/>
      </rPr>
      <t xml:space="preserve">FV </t>
    </r>
    <r>
      <rPr>
        <sz val="11"/>
        <color theme="1"/>
        <rFont val="Calibri"/>
        <family val="2"/>
        <scheme val="minor"/>
      </rPr>
      <t>of the Assets &amp; Liability</t>
    </r>
  </si>
  <si>
    <t>Good will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</si>
</sst>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2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u/>
      <sz val="11"/>
      <color rgb="FF00B05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rgb="FF00B050"/>
      <name val="Calibri"/>
      <family val="2"/>
      <scheme val="minor"/>
    </font>
    <font>
      <sz val="11"/>
      <color rgb="FFFF0000"/>
      <name val="Calibri"/>
      <family val="2"/>
    </font>
    <font>
      <b/>
      <u/>
      <sz val="11"/>
      <color rgb="FF0070C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3" fillId="0" borderId="0" applyFont="0" applyFill="0" applyBorder="0" applyAlignment="0" applyProtection="0"/>
  </cellStyleXfs>
  <cellXfs count="109">
    <xf numFmtId="0" fontId="0" fillId="0" borderId="0" xfId="0"/>
    <xf numFmtId="0" fontId="0" fillId="2" borderId="0" xfId="0" applyFill="1"/>
    <xf numFmtId="0" fontId="0" fillId="3" borderId="0" xfId="0" applyFill="1"/>
    <xf numFmtId="0" fontId="0" fillId="0" borderId="0" xfId="0" applyAlignment="1">
      <alignment horizontal="center"/>
    </xf>
    <xf numFmtId="0" fontId="1" fillId="0" borderId="0" xfId="0" quotePrefix="1" applyFo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6" fillId="0" borderId="0" xfId="0" applyFont="1" applyAlignment="1">
      <alignment horizontal="left" vertical="center" indent="1"/>
    </xf>
    <xf numFmtId="0" fontId="9" fillId="0" borderId="0" xfId="0" applyFont="1"/>
    <xf numFmtId="0" fontId="11" fillId="0" borderId="0" xfId="0" applyFont="1"/>
    <xf numFmtId="0" fontId="0" fillId="2" borderId="1" xfId="0" applyFill="1" applyBorder="1"/>
    <xf numFmtId="0" fontId="0" fillId="0" borderId="0" xfId="0" applyAlignment="1">
      <alignment horizontal="center" wrapText="1"/>
    </xf>
    <xf numFmtId="0" fontId="12" fillId="0" borderId="0" xfId="0" applyFont="1" applyAlignment="1">
      <alignment wrapText="1"/>
    </xf>
    <xf numFmtId="0" fontId="0" fillId="2" borderId="0" xfId="0" applyFill="1" applyAlignment="1">
      <alignment horizontal="center"/>
    </xf>
    <xf numFmtId="0" fontId="0" fillId="4" borderId="0" xfId="0" applyFill="1"/>
    <xf numFmtId="0" fontId="1" fillId="0" borderId="0" xfId="0" applyFont="1" applyAlignment="1">
      <alignment horizontal="center"/>
    </xf>
    <xf numFmtId="0" fontId="0" fillId="5" borderId="0" xfId="0" applyFill="1" applyAlignment="1">
      <alignment horizontal="center"/>
    </xf>
    <xf numFmtId="0" fontId="0" fillId="0" borderId="0" xfId="0" quotePrefix="1"/>
    <xf numFmtId="0" fontId="0" fillId="6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0" borderId="0" xfId="0" applyAlignment="1">
      <alignment horizontal="right"/>
    </xf>
    <xf numFmtId="0" fontId="0" fillId="6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6" borderId="0" xfId="0" applyFill="1" applyAlignment="1">
      <alignment horizontal="center"/>
    </xf>
    <xf numFmtId="0" fontId="0" fillId="5" borderId="7" xfId="0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7" borderId="6" xfId="0" applyFill="1" applyBorder="1" applyAlignment="1">
      <alignment horizontal="center"/>
    </xf>
    <xf numFmtId="0" fontId="0" fillId="0" borderId="2" xfId="0" applyBorder="1"/>
    <xf numFmtId="0" fontId="0" fillId="0" borderId="6" xfId="0" applyBorder="1"/>
    <xf numFmtId="14" fontId="0" fillId="0" borderId="0" xfId="0" applyNumberFormat="1"/>
    <xf numFmtId="0" fontId="0" fillId="0" borderId="0" xfId="0" applyAlignment="1">
      <alignment vertical="top"/>
    </xf>
    <xf numFmtId="0" fontId="0" fillId="2" borderId="0" xfId="0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1" fillId="0" borderId="0" xfId="0" applyFont="1" applyAlignment="1">
      <alignment horizontal="center" vertical="center"/>
    </xf>
    <xf numFmtId="164" fontId="0" fillId="0" borderId="0" xfId="1" applyNumberFormat="1" applyFont="1"/>
    <xf numFmtId="0" fontId="0" fillId="0" borderId="4" xfId="0" applyBorder="1"/>
    <xf numFmtId="0" fontId="0" fillId="0" borderId="8" xfId="0" applyBorder="1"/>
    <xf numFmtId="9" fontId="0" fillId="0" borderId="0" xfId="0" applyNumberFormat="1"/>
    <xf numFmtId="164" fontId="1" fillId="0" borderId="0" xfId="1" applyNumberFormat="1" applyFont="1"/>
    <xf numFmtId="164" fontId="0" fillId="0" borderId="13" xfId="0" applyNumberFormat="1" applyBorder="1"/>
    <xf numFmtId="0" fontId="3" fillId="0" borderId="0" xfId="0" applyFont="1" applyAlignment="1">
      <alignment vertical="top"/>
    </xf>
    <xf numFmtId="0" fontId="0" fillId="9" borderId="0" xfId="0" applyFill="1"/>
    <xf numFmtId="0" fontId="0" fillId="9" borderId="0" xfId="0" applyFill="1" applyAlignment="1">
      <alignment vertical="top"/>
    </xf>
    <xf numFmtId="0" fontId="0" fillId="9" borderId="9" xfId="0" applyFill="1" applyBorder="1"/>
    <xf numFmtId="16" fontId="0" fillId="9" borderId="0" xfId="0" applyNumberFormat="1" applyFill="1" applyAlignment="1">
      <alignment horizontal="right"/>
    </xf>
    <xf numFmtId="0" fontId="0" fillId="9" borderId="2" xfId="0" applyFill="1" applyBorder="1"/>
    <xf numFmtId="16" fontId="0" fillId="9" borderId="2" xfId="0" applyNumberFormat="1" applyFill="1" applyBorder="1"/>
    <xf numFmtId="0" fontId="0" fillId="6" borderId="0" xfId="0" applyFill="1"/>
    <xf numFmtId="0" fontId="14" fillId="0" borderId="0" xfId="0" applyFont="1" applyAlignment="1">
      <alignment horizontal="center"/>
    </xf>
    <xf numFmtId="164" fontId="0" fillId="5" borderId="0" xfId="1" applyNumberFormat="1" applyFont="1" applyFill="1"/>
    <xf numFmtId="3" fontId="0" fillId="0" borderId="0" xfId="0" applyNumberFormat="1"/>
    <xf numFmtId="0" fontId="10" fillId="0" borderId="0" xfId="0" applyFont="1"/>
    <xf numFmtId="0" fontId="0" fillId="0" borderId="0" xfId="0" quotePrefix="1" applyAlignment="1">
      <alignment horizontal="right"/>
    </xf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5" borderId="10" xfId="0" applyFill="1" applyBorder="1"/>
    <xf numFmtId="0" fontId="0" fillId="5" borderId="11" xfId="0" applyFill="1" applyBorder="1"/>
    <xf numFmtId="0" fontId="0" fillId="5" borderId="12" xfId="0" applyFill="1" applyBorder="1"/>
    <xf numFmtId="0" fontId="0" fillId="5" borderId="0" xfId="0" applyFill="1"/>
    <xf numFmtId="0" fontId="0" fillId="0" borderId="13" xfId="0" applyBorder="1"/>
    <xf numFmtId="0" fontId="16" fillId="0" borderId="0" xfId="0" applyFont="1"/>
    <xf numFmtId="164" fontId="0" fillId="0" borderId="0" xfId="0" applyNumberFormat="1"/>
    <xf numFmtId="0" fontId="3" fillId="0" borderId="0" xfId="0" applyFont="1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17" fillId="0" borderId="0" xfId="0" applyFont="1"/>
    <xf numFmtId="43" fontId="0" fillId="0" borderId="0" xfId="1" applyFont="1"/>
    <xf numFmtId="43" fontId="0" fillId="0" borderId="0" xfId="0" applyNumberFormat="1"/>
    <xf numFmtId="43" fontId="0" fillId="2" borderId="0" xfId="0" applyNumberFormat="1" applyFill="1"/>
    <xf numFmtId="0" fontId="15" fillId="0" borderId="0" xfId="0" applyFont="1"/>
    <xf numFmtId="0" fontId="9" fillId="0" borderId="13" xfId="0" applyFont="1" applyBorder="1"/>
    <xf numFmtId="0" fontId="3" fillId="0" borderId="0" xfId="0" applyFont="1" applyAlignment="1">
      <alignment horizontal="center" wrapText="1"/>
    </xf>
    <xf numFmtId="0" fontId="1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10" borderId="0" xfId="0" applyFill="1"/>
    <xf numFmtId="0" fontId="1" fillId="10" borderId="0" xfId="0" applyFont="1" applyFill="1" applyAlignment="1">
      <alignment horizontal="center"/>
    </xf>
    <xf numFmtId="0" fontId="1" fillId="10" borderId="0" xfId="0" applyFont="1" applyFill="1"/>
    <xf numFmtId="0" fontId="0" fillId="10" borderId="0" xfId="0" applyFill="1" applyAlignment="1">
      <alignment horizontal="right"/>
    </xf>
    <xf numFmtId="0" fontId="0" fillId="8" borderId="0" xfId="0" applyFill="1"/>
    <xf numFmtId="14" fontId="0" fillId="2" borderId="0" xfId="0" applyNumberFormat="1" applyFill="1"/>
    <xf numFmtId="0" fontId="18" fillId="0" borderId="0" xfId="0" applyFont="1"/>
    <xf numFmtId="0" fontId="19" fillId="0" borderId="0" xfId="0" applyFont="1" applyAlignment="1">
      <alignment horizontal="center"/>
    </xf>
    <xf numFmtId="0" fontId="20" fillId="0" borderId="0" xfId="0" applyFont="1"/>
    <xf numFmtId="0" fontId="0" fillId="0" borderId="0" xfId="0" applyAlignment="1">
      <alignment horizontal="left" vertical="top" wrapText="1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/>
    </xf>
    <xf numFmtId="0" fontId="1" fillId="0" borderId="0" xfId="0" applyFont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0" fillId="6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9" borderId="0" xfId="0" applyFill="1" applyAlignment="1">
      <alignment horizontal="center" vertical="center" wrapText="1"/>
    </xf>
    <xf numFmtId="0" fontId="0" fillId="9" borderId="0" xfId="0" applyFill="1" applyAlignment="1">
      <alignment horizontal="left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Relationship Id="rId9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0</xdr:row>
      <xdr:rowOff>133350</xdr:rowOff>
    </xdr:from>
    <xdr:to>
      <xdr:col>7</xdr:col>
      <xdr:colOff>12700</xdr:colOff>
      <xdr:row>1</xdr:row>
      <xdr:rowOff>25400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CxnSpPr/>
      </xdr:nvCxnSpPr>
      <xdr:spPr>
        <a:xfrm flipH="1">
          <a:off x="1333500" y="133350"/>
          <a:ext cx="2946400" cy="76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527050</xdr:colOff>
      <xdr:row>0</xdr:row>
      <xdr:rowOff>165100</xdr:rowOff>
    </xdr:from>
    <xdr:to>
      <xdr:col>8</xdr:col>
      <xdr:colOff>527050</xdr:colOff>
      <xdr:row>2</xdr:row>
      <xdr:rowOff>19050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CxnSpPr/>
      </xdr:nvCxnSpPr>
      <xdr:spPr>
        <a:xfrm>
          <a:off x="5454650" y="165100"/>
          <a:ext cx="0" cy="222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184150</xdr:colOff>
      <xdr:row>0</xdr:row>
      <xdr:rowOff>139700</xdr:rowOff>
    </xdr:from>
    <xdr:to>
      <xdr:col>15</xdr:col>
      <xdr:colOff>603250</xdr:colOff>
      <xdr:row>2</xdr:row>
      <xdr:rowOff>44450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CxnSpPr/>
      </xdr:nvCxnSpPr>
      <xdr:spPr>
        <a:xfrm>
          <a:off x="5848350" y="139700"/>
          <a:ext cx="4127500" cy="273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203200</xdr:colOff>
      <xdr:row>0</xdr:row>
      <xdr:rowOff>146050</xdr:rowOff>
    </xdr:from>
    <xdr:to>
      <xdr:col>21</xdr:col>
      <xdr:colOff>596900</xdr:colOff>
      <xdr:row>2</xdr:row>
      <xdr:rowOff>19050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CxnSpPr/>
      </xdr:nvCxnSpPr>
      <xdr:spPr>
        <a:xfrm>
          <a:off x="5867400" y="146050"/>
          <a:ext cx="7759700" cy="241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20</xdr:col>
      <xdr:colOff>314321</xdr:colOff>
      <xdr:row>18</xdr:row>
      <xdr:rowOff>114300</xdr:rowOff>
    </xdr:to>
    <xdr:sp macro="" textlink="">
      <xdr:nvSpPr>
        <xdr:cNvPr id="6" name="Rectangle 5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501650</xdr:colOff>
      <xdr:row>1</xdr:row>
      <xdr:rowOff>6350</xdr:rowOff>
    </xdr:from>
    <xdr:to>
      <xdr:col>3</xdr:col>
      <xdr:colOff>501650</xdr:colOff>
      <xdr:row>2</xdr:row>
      <xdr:rowOff>5080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CxnSpPr/>
      </xdr:nvCxnSpPr>
      <xdr:spPr>
        <a:xfrm>
          <a:off x="2330450" y="190500"/>
          <a:ext cx="0" cy="18288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504825</xdr:colOff>
      <xdr:row>1</xdr:row>
      <xdr:rowOff>5292</xdr:rowOff>
    </xdr:from>
    <xdr:to>
      <xdr:col>3</xdr:col>
      <xdr:colOff>504825</xdr:colOff>
      <xdr:row>2</xdr:row>
      <xdr:rowOff>4022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CxnSpPr/>
      </xdr:nvCxnSpPr>
      <xdr:spPr>
        <a:xfrm>
          <a:off x="2330450" y="190500"/>
          <a:ext cx="0" cy="18393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487892</xdr:colOff>
      <xdr:row>3</xdr:row>
      <xdr:rowOff>4233</xdr:rowOff>
    </xdr:from>
    <xdr:to>
      <xdr:col>3</xdr:col>
      <xdr:colOff>487892</xdr:colOff>
      <xdr:row>4</xdr:row>
      <xdr:rowOff>2964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0900-000005000000}"/>
            </a:ext>
          </a:extLst>
        </xdr:cNvPr>
        <xdr:cNvCxnSpPr/>
      </xdr:nvCxnSpPr>
      <xdr:spPr>
        <a:xfrm>
          <a:off x="2313517" y="559858"/>
          <a:ext cx="0" cy="18393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635000</xdr:colOff>
      <xdr:row>5</xdr:row>
      <xdr:rowOff>24341</xdr:rowOff>
    </xdr:from>
    <xdr:to>
      <xdr:col>7</xdr:col>
      <xdr:colOff>635000</xdr:colOff>
      <xdr:row>6</xdr:row>
      <xdr:rowOff>23072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CxnSpPr/>
      </xdr:nvCxnSpPr>
      <xdr:spPr>
        <a:xfrm>
          <a:off x="5307542" y="950383"/>
          <a:ext cx="0" cy="183939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857250</xdr:colOff>
      <xdr:row>6</xdr:row>
      <xdr:rowOff>336550</xdr:rowOff>
    </xdr:from>
    <xdr:to>
      <xdr:col>6</xdr:col>
      <xdr:colOff>1104900</xdr:colOff>
      <xdr:row>7</xdr:row>
      <xdr:rowOff>179917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00000000-0008-0000-0900-000007000000}"/>
            </a:ext>
          </a:extLst>
        </xdr:cNvPr>
        <xdr:cNvCxnSpPr/>
      </xdr:nvCxnSpPr>
      <xdr:spPr>
        <a:xfrm flipH="1">
          <a:off x="4318000" y="1441450"/>
          <a:ext cx="1384300" cy="39581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301626</xdr:colOff>
      <xdr:row>6</xdr:row>
      <xdr:rowOff>533400</xdr:rowOff>
    </xdr:from>
    <xdr:to>
      <xdr:col>7</xdr:col>
      <xdr:colOff>171450</xdr:colOff>
      <xdr:row>8</xdr:row>
      <xdr:rowOff>10583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00000000-0008-0000-0900-00000C000000}"/>
            </a:ext>
          </a:extLst>
        </xdr:cNvPr>
        <xdr:cNvCxnSpPr/>
      </xdr:nvCxnSpPr>
      <xdr:spPr>
        <a:xfrm flipH="1">
          <a:off x="4899026" y="1638300"/>
          <a:ext cx="987424" cy="213783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698500</xdr:colOff>
      <xdr:row>7</xdr:row>
      <xdr:rowOff>15875</xdr:rowOff>
    </xdr:from>
    <xdr:to>
      <xdr:col>7</xdr:col>
      <xdr:colOff>799045</xdr:colOff>
      <xdr:row>8</xdr:row>
      <xdr:rowOff>10583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00000000-0008-0000-0900-00000E000000}"/>
            </a:ext>
          </a:extLst>
        </xdr:cNvPr>
        <xdr:cNvCxnSpPr/>
      </xdr:nvCxnSpPr>
      <xdr:spPr>
        <a:xfrm flipH="1">
          <a:off x="5900208" y="1677458"/>
          <a:ext cx="100545" cy="179917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484717</xdr:colOff>
      <xdr:row>3</xdr:row>
      <xdr:rowOff>7408</xdr:rowOff>
    </xdr:from>
    <xdr:to>
      <xdr:col>3</xdr:col>
      <xdr:colOff>484717</xdr:colOff>
      <xdr:row>4</xdr:row>
      <xdr:rowOff>6139</xdr:rowOff>
    </xdr:to>
    <xdr:cxnSp macro="">
      <xdr:nvCxnSpPr>
        <xdr:cNvPr id="16" name="Straight Arrow Connector 15">
          <a:extLst>
            <a:ext uri="{FF2B5EF4-FFF2-40B4-BE49-F238E27FC236}">
              <a16:creationId xmlns="" xmlns:a16="http://schemas.microsoft.com/office/drawing/2014/main" id="{00000000-0008-0000-0900-000010000000}"/>
            </a:ext>
          </a:extLst>
        </xdr:cNvPr>
        <xdr:cNvCxnSpPr/>
      </xdr:nvCxnSpPr>
      <xdr:spPr>
        <a:xfrm>
          <a:off x="2313517" y="559858"/>
          <a:ext cx="0" cy="182881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211667</xdr:colOff>
      <xdr:row>2</xdr:row>
      <xdr:rowOff>1058</xdr:rowOff>
    </xdr:from>
    <xdr:to>
      <xdr:col>7</xdr:col>
      <xdr:colOff>215900</xdr:colOff>
      <xdr:row>3</xdr:row>
      <xdr:rowOff>171450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00000000-0008-0000-0900-000011000000}"/>
            </a:ext>
          </a:extLst>
        </xdr:cNvPr>
        <xdr:cNvCxnSpPr/>
      </xdr:nvCxnSpPr>
      <xdr:spPr>
        <a:xfrm>
          <a:off x="5926667" y="369358"/>
          <a:ext cx="4233" cy="35454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533400</xdr:colOff>
      <xdr:row>1</xdr:row>
      <xdr:rowOff>76200</xdr:rowOff>
    </xdr:from>
    <xdr:to>
      <xdr:col>9</xdr:col>
      <xdr:colOff>8467</xdr:colOff>
      <xdr:row>1</xdr:row>
      <xdr:rowOff>77258</xdr:rowOff>
    </xdr:to>
    <xdr:cxnSp macro="">
      <xdr:nvCxnSpPr>
        <xdr:cNvPr id="19" name="Straight Arrow Connector 18">
          <a:extLst>
            <a:ext uri="{FF2B5EF4-FFF2-40B4-BE49-F238E27FC236}">
              <a16:creationId xmlns="" xmlns:a16="http://schemas.microsoft.com/office/drawing/2014/main" id="{00000000-0008-0000-0900-000013000000}"/>
            </a:ext>
          </a:extLst>
        </xdr:cNvPr>
        <xdr:cNvCxnSpPr/>
      </xdr:nvCxnSpPr>
      <xdr:spPr>
        <a:xfrm flipH="1" flipV="1">
          <a:off x="6248400" y="260350"/>
          <a:ext cx="522817" cy="1058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323850</xdr:colOff>
      <xdr:row>14</xdr:row>
      <xdr:rowOff>57150</xdr:rowOff>
    </xdr:from>
    <xdr:to>
      <xdr:col>13</xdr:col>
      <xdr:colOff>330200</xdr:colOff>
      <xdr:row>18</xdr:row>
      <xdr:rowOff>69850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0000000-0008-0000-0900-000008000000}"/>
            </a:ext>
          </a:extLst>
        </xdr:cNvPr>
        <xdr:cNvCxnSpPr/>
      </xdr:nvCxnSpPr>
      <xdr:spPr>
        <a:xfrm>
          <a:off x="9823450" y="3371850"/>
          <a:ext cx="6350" cy="749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400050</xdr:colOff>
      <xdr:row>14</xdr:row>
      <xdr:rowOff>69850</xdr:rowOff>
    </xdr:from>
    <xdr:to>
      <xdr:col>11</xdr:col>
      <xdr:colOff>406400</xdr:colOff>
      <xdr:row>18</xdr:row>
      <xdr:rowOff>57150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00000000-0008-0000-0900-00000F000000}"/>
            </a:ext>
          </a:extLst>
        </xdr:cNvPr>
        <xdr:cNvCxnSpPr/>
      </xdr:nvCxnSpPr>
      <xdr:spPr>
        <a:xfrm flipH="1" flipV="1">
          <a:off x="8680450" y="3384550"/>
          <a:ext cx="6350" cy="723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466721</xdr:colOff>
      <xdr:row>14</xdr:row>
      <xdr:rowOff>95250</xdr:rowOff>
    </xdr:to>
    <xdr:sp macro="" textlink="">
      <xdr:nvSpPr>
        <xdr:cNvPr id="18" name="Rectangle 17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25400</xdr:colOff>
      <xdr:row>3</xdr:row>
      <xdr:rowOff>6350</xdr:rowOff>
    </xdr:from>
    <xdr:to>
      <xdr:col>10</xdr:col>
      <xdr:colOff>19050</xdr:colOff>
      <xdr:row>8</xdr:row>
      <xdr:rowOff>158750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00000000-0008-0000-0C00-00000E000000}"/>
            </a:ext>
          </a:extLst>
        </xdr:cNvPr>
        <xdr:cNvCxnSpPr/>
      </xdr:nvCxnSpPr>
      <xdr:spPr>
        <a:xfrm flipH="1">
          <a:off x="7181850" y="558800"/>
          <a:ext cx="603250" cy="1073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19050</xdr:colOff>
      <xdr:row>9</xdr:row>
      <xdr:rowOff>139700</xdr:rowOff>
    </xdr:from>
    <xdr:to>
      <xdr:col>11</xdr:col>
      <xdr:colOff>1441450</xdr:colOff>
      <xdr:row>9</xdr:row>
      <xdr:rowOff>152400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00000000-0008-0000-0C00-00000F000000}"/>
            </a:ext>
          </a:extLst>
        </xdr:cNvPr>
        <xdr:cNvCxnSpPr/>
      </xdr:nvCxnSpPr>
      <xdr:spPr>
        <a:xfrm flipV="1">
          <a:off x="7175500" y="1797050"/>
          <a:ext cx="2641600" cy="12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50800</xdr:colOff>
      <xdr:row>2</xdr:row>
      <xdr:rowOff>127000</xdr:rowOff>
    </xdr:from>
    <xdr:to>
      <xdr:col>9</xdr:col>
      <xdr:colOff>596900</xdr:colOff>
      <xdr:row>9</xdr:row>
      <xdr:rowOff>12700</xdr:rowOff>
    </xdr:to>
    <xdr:cxnSp macro="">
      <xdr:nvCxnSpPr>
        <xdr:cNvPr id="17" name="Straight Arrow Connector 16">
          <a:extLst>
            <a:ext uri="{FF2B5EF4-FFF2-40B4-BE49-F238E27FC236}">
              <a16:creationId xmlns="" xmlns:a16="http://schemas.microsoft.com/office/drawing/2014/main" id="{00000000-0008-0000-0C00-000011000000}"/>
            </a:ext>
          </a:extLst>
        </xdr:cNvPr>
        <xdr:cNvCxnSpPr/>
      </xdr:nvCxnSpPr>
      <xdr:spPr>
        <a:xfrm flipV="1">
          <a:off x="6597650" y="495300"/>
          <a:ext cx="1155700" cy="1174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603251</xdr:colOff>
      <xdr:row>22</xdr:row>
      <xdr:rowOff>120650</xdr:rowOff>
    </xdr:from>
    <xdr:to>
      <xdr:col>11</xdr:col>
      <xdr:colOff>1078397</xdr:colOff>
      <xdr:row>27</xdr:row>
      <xdr:rowOff>63500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59701" y="4171950"/>
          <a:ext cx="1694346" cy="8636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0</xdr:row>
      <xdr:rowOff>0</xdr:rowOff>
    </xdr:from>
    <xdr:to>
      <xdr:col>20</xdr:col>
      <xdr:colOff>514346</xdr:colOff>
      <xdr:row>19</xdr:row>
      <xdr:rowOff>95250</xdr:rowOff>
    </xdr:to>
    <xdr:sp macro="" textlink="">
      <xdr:nvSpPr>
        <xdr:cNvPr id="6" name="Rectangle 5"/>
        <xdr:cNvSpPr/>
      </xdr:nvSpPr>
      <xdr:spPr>
        <a:xfrm>
          <a:off x="575310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368300</xdr:colOff>
      <xdr:row>1</xdr:row>
      <xdr:rowOff>0</xdr:rowOff>
    </xdr:from>
    <xdr:to>
      <xdr:col>6</xdr:col>
      <xdr:colOff>368300</xdr:colOff>
      <xdr:row>1</xdr:row>
      <xdr:rowOff>158750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00000000-0008-0000-0F00-000004000000}"/>
            </a:ext>
          </a:extLst>
        </xdr:cNvPr>
        <xdr:cNvCxnSpPr/>
      </xdr:nvCxnSpPr>
      <xdr:spPr>
        <a:xfrm flipH="1">
          <a:off x="4025900" y="18415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342900</xdr:colOff>
      <xdr:row>6</xdr:row>
      <xdr:rowOff>0</xdr:rowOff>
    </xdr:from>
    <xdr:to>
      <xdr:col>4</xdr:col>
      <xdr:colOff>342900</xdr:colOff>
      <xdr:row>6</xdr:row>
      <xdr:rowOff>158750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CxnSpPr/>
      </xdr:nvCxnSpPr>
      <xdr:spPr>
        <a:xfrm flipH="1">
          <a:off x="2781300" y="110490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317500</xdr:colOff>
      <xdr:row>6</xdr:row>
      <xdr:rowOff>19050</xdr:rowOff>
    </xdr:from>
    <xdr:to>
      <xdr:col>8</xdr:col>
      <xdr:colOff>317500</xdr:colOff>
      <xdr:row>6</xdr:row>
      <xdr:rowOff>177800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00000000-0008-0000-0F00-000006000000}"/>
            </a:ext>
          </a:extLst>
        </xdr:cNvPr>
        <xdr:cNvCxnSpPr/>
      </xdr:nvCxnSpPr>
      <xdr:spPr>
        <a:xfrm flipH="1">
          <a:off x="5194300" y="112395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603250</xdr:colOff>
      <xdr:row>6</xdr:row>
      <xdr:rowOff>19050</xdr:rowOff>
    </xdr:from>
    <xdr:to>
      <xdr:col>6</xdr:col>
      <xdr:colOff>209550</xdr:colOff>
      <xdr:row>10</xdr:row>
      <xdr:rowOff>152400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00000000-0008-0000-0F00-00000A000000}"/>
            </a:ext>
          </a:extLst>
        </xdr:cNvPr>
        <xdr:cNvCxnSpPr/>
      </xdr:nvCxnSpPr>
      <xdr:spPr>
        <a:xfrm>
          <a:off x="3276600" y="1123950"/>
          <a:ext cx="825500" cy="869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31750</xdr:colOff>
      <xdr:row>11</xdr:row>
      <xdr:rowOff>120650</xdr:rowOff>
    </xdr:from>
    <xdr:to>
      <xdr:col>6</xdr:col>
      <xdr:colOff>12700</xdr:colOff>
      <xdr:row>11</xdr:row>
      <xdr:rowOff>120650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00000000-0008-0000-0F00-00000C000000}"/>
            </a:ext>
          </a:extLst>
        </xdr:cNvPr>
        <xdr:cNvCxnSpPr/>
      </xdr:nvCxnSpPr>
      <xdr:spPr>
        <a:xfrm flipH="1">
          <a:off x="3314700" y="2146300"/>
          <a:ext cx="5905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19</xdr:col>
      <xdr:colOff>495296</xdr:colOff>
      <xdr:row>19</xdr:row>
      <xdr:rowOff>95250</xdr:rowOff>
    </xdr:to>
    <xdr:sp macro="" textlink="">
      <xdr:nvSpPr>
        <xdr:cNvPr id="7" name="Rectangle 6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238121</xdr:colOff>
      <xdr:row>19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44450</xdr:colOff>
      <xdr:row>1</xdr:row>
      <xdr:rowOff>0</xdr:rowOff>
    </xdr:from>
    <xdr:to>
      <xdr:col>6</xdr:col>
      <xdr:colOff>336550</xdr:colOff>
      <xdr:row>2</xdr:row>
      <xdr:rowOff>146050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2300-000003000000}"/>
            </a:ext>
          </a:extLst>
        </xdr:cNvPr>
        <xdr:cNvCxnSpPr/>
      </xdr:nvCxnSpPr>
      <xdr:spPr>
        <a:xfrm flipH="1">
          <a:off x="1263650" y="184150"/>
          <a:ext cx="2730500" cy="3302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342900</xdr:colOff>
      <xdr:row>0</xdr:row>
      <xdr:rowOff>171450</xdr:rowOff>
    </xdr:from>
    <xdr:to>
      <xdr:col>11</xdr:col>
      <xdr:colOff>469900</xdr:colOff>
      <xdr:row>2</xdr:row>
      <xdr:rowOff>165100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2300-000005000000}"/>
            </a:ext>
          </a:extLst>
        </xdr:cNvPr>
        <xdr:cNvCxnSpPr/>
      </xdr:nvCxnSpPr>
      <xdr:spPr>
        <a:xfrm>
          <a:off x="4000500" y="171450"/>
          <a:ext cx="317500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412750</xdr:colOff>
      <xdr:row>4</xdr:row>
      <xdr:rowOff>6350</xdr:rowOff>
    </xdr:from>
    <xdr:to>
      <xdr:col>12</xdr:col>
      <xdr:colOff>6350</xdr:colOff>
      <xdr:row>5</xdr:row>
      <xdr:rowOff>120650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00000000-0008-0000-2300-000007000000}"/>
            </a:ext>
          </a:extLst>
        </xdr:cNvPr>
        <xdr:cNvCxnSpPr/>
      </xdr:nvCxnSpPr>
      <xdr:spPr>
        <a:xfrm flipH="1">
          <a:off x="5899150" y="742950"/>
          <a:ext cx="1422400" cy="298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12700</xdr:colOff>
      <xdr:row>4</xdr:row>
      <xdr:rowOff>12700</xdr:rowOff>
    </xdr:from>
    <xdr:to>
      <xdr:col>17</xdr:col>
      <xdr:colOff>596900</xdr:colOff>
      <xdr:row>5</xdr:row>
      <xdr:rowOff>171450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00000000-0008-0000-2300-000009000000}"/>
            </a:ext>
          </a:extLst>
        </xdr:cNvPr>
        <xdr:cNvCxnSpPr/>
      </xdr:nvCxnSpPr>
      <xdr:spPr>
        <a:xfrm>
          <a:off x="7327900" y="749300"/>
          <a:ext cx="363220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355600</xdr:colOff>
      <xdr:row>7</xdr:row>
      <xdr:rowOff>19050</xdr:rowOff>
    </xdr:from>
    <xdr:to>
      <xdr:col>9</xdr:col>
      <xdr:colOff>355600</xdr:colOff>
      <xdr:row>7</xdr:row>
      <xdr:rowOff>177800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00000000-0008-0000-2300-00000B000000}"/>
            </a:ext>
          </a:extLst>
        </xdr:cNvPr>
        <xdr:cNvCxnSpPr/>
      </xdr:nvCxnSpPr>
      <xdr:spPr>
        <a:xfrm>
          <a:off x="5842000" y="151765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558800</xdr:colOff>
      <xdr:row>9</xdr:row>
      <xdr:rowOff>0</xdr:rowOff>
    </xdr:from>
    <xdr:to>
      <xdr:col>9</xdr:col>
      <xdr:colOff>565150</xdr:colOff>
      <xdr:row>10</xdr:row>
      <xdr:rowOff>165100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00000000-0008-0000-2300-00000D000000}"/>
            </a:ext>
          </a:extLst>
        </xdr:cNvPr>
        <xdr:cNvCxnSpPr/>
      </xdr:nvCxnSpPr>
      <xdr:spPr>
        <a:xfrm flipH="1">
          <a:off x="4826000" y="2070100"/>
          <a:ext cx="1225550" cy="349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9</xdr:row>
      <xdr:rowOff>50800</xdr:rowOff>
    </xdr:from>
    <xdr:to>
      <xdr:col>10</xdr:col>
      <xdr:colOff>0</xdr:colOff>
      <xdr:row>11</xdr:row>
      <xdr:rowOff>6350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00000000-0008-0000-2300-00000E000000}"/>
            </a:ext>
          </a:extLst>
        </xdr:cNvPr>
        <xdr:cNvCxnSpPr/>
      </xdr:nvCxnSpPr>
      <xdr:spPr>
        <a:xfrm flipH="1">
          <a:off x="6096000" y="2120900"/>
          <a:ext cx="0" cy="323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25400</xdr:colOff>
      <xdr:row>9</xdr:row>
      <xdr:rowOff>12700</xdr:rowOff>
    </xdr:from>
    <xdr:to>
      <xdr:col>13</xdr:col>
      <xdr:colOff>6350</xdr:colOff>
      <xdr:row>10</xdr:row>
      <xdr:rowOff>152400</xdr:rowOff>
    </xdr:to>
    <xdr:cxnSp macro="">
      <xdr:nvCxnSpPr>
        <xdr:cNvPr id="19" name="Straight Arrow Connector 18">
          <a:extLst>
            <a:ext uri="{FF2B5EF4-FFF2-40B4-BE49-F238E27FC236}">
              <a16:creationId xmlns="" xmlns:a16="http://schemas.microsoft.com/office/drawing/2014/main" id="{00000000-0008-0000-2300-000013000000}"/>
            </a:ext>
          </a:extLst>
        </xdr:cNvPr>
        <xdr:cNvCxnSpPr/>
      </xdr:nvCxnSpPr>
      <xdr:spPr>
        <a:xfrm>
          <a:off x="6121400" y="2082800"/>
          <a:ext cx="1809750" cy="3238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146050</xdr:colOff>
      <xdr:row>7</xdr:row>
      <xdr:rowOff>6350</xdr:rowOff>
    </xdr:from>
    <xdr:to>
      <xdr:col>18</xdr:col>
      <xdr:colOff>387350</xdr:colOff>
      <xdr:row>8</xdr:row>
      <xdr:rowOff>101600</xdr:rowOff>
    </xdr:to>
    <xdr:cxnSp macro="">
      <xdr:nvCxnSpPr>
        <xdr:cNvPr id="24" name="Straight Arrow Connector 23">
          <a:extLst>
            <a:ext uri="{FF2B5EF4-FFF2-40B4-BE49-F238E27FC236}">
              <a16:creationId xmlns="" xmlns:a16="http://schemas.microsoft.com/office/drawing/2014/main" id="{00000000-0008-0000-2300-000018000000}"/>
            </a:ext>
          </a:extLst>
        </xdr:cNvPr>
        <xdr:cNvCxnSpPr/>
      </xdr:nvCxnSpPr>
      <xdr:spPr>
        <a:xfrm flipH="1">
          <a:off x="10509250" y="1504950"/>
          <a:ext cx="850900" cy="279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387350</xdr:colOff>
      <xdr:row>6</xdr:row>
      <xdr:rowOff>387350</xdr:rowOff>
    </xdr:from>
    <xdr:to>
      <xdr:col>19</xdr:col>
      <xdr:colOff>425450</xdr:colOff>
      <xdr:row>8</xdr:row>
      <xdr:rowOff>196850</xdr:rowOff>
    </xdr:to>
    <xdr:cxnSp macro="">
      <xdr:nvCxnSpPr>
        <xdr:cNvPr id="25" name="Straight Arrow Connector 24">
          <a:extLst>
            <a:ext uri="{FF2B5EF4-FFF2-40B4-BE49-F238E27FC236}">
              <a16:creationId xmlns="" xmlns:a16="http://schemas.microsoft.com/office/drawing/2014/main" id="{00000000-0008-0000-2300-000019000000}"/>
            </a:ext>
          </a:extLst>
        </xdr:cNvPr>
        <xdr:cNvCxnSpPr/>
      </xdr:nvCxnSpPr>
      <xdr:spPr>
        <a:xfrm>
          <a:off x="11360150" y="1492250"/>
          <a:ext cx="647700" cy="387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400050</xdr:colOff>
      <xdr:row>7</xdr:row>
      <xdr:rowOff>0</xdr:rowOff>
    </xdr:from>
    <xdr:to>
      <xdr:col>22</xdr:col>
      <xdr:colOff>63500</xdr:colOff>
      <xdr:row>8</xdr:row>
      <xdr:rowOff>158750</xdr:rowOff>
    </xdr:to>
    <xdr:cxnSp macro="">
      <xdr:nvCxnSpPr>
        <xdr:cNvPr id="28" name="Straight Arrow Connector 27">
          <a:extLst>
            <a:ext uri="{FF2B5EF4-FFF2-40B4-BE49-F238E27FC236}">
              <a16:creationId xmlns="" xmlns:a16="http://schemas.microsoft.com/office/drawing/2014/main" id="{00000000-0008-0000-2300-00001C000000}"/>
            </a:ext>
          </a:extLst>
        </xdr:cNvPr>
        <xdr:cNvCxnSpPr/>
      </xdr:nvCxnSpPr>
      <xdr:spPr>
        <a:xfrm>
          <a:off x="11372850" y="1498600"/>
          <a:ext cx="2101850" cy="3429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12700</xdr:colOff>
      <xdr:row>15</xdr:row>
      <xdr:rowOff>44450</xdr:rowOff>
    </xdr:from>
    <xdr:to>
      <xdr:col>14</xdr:col>
      <xdr:colOff>527050</xdr:colOff>
      <xdr:row>18</xdr:row>
      <xdr:rowOff>6350</xdr:rowOff>
    </xdr:to>
    <xdr:cxnSp macro="">
      <xdr:nvCxnSpPr>
        <xdr:cNvPr id="32" name="Straight Arrow Connector 31">
          <a:extLst>
            <a:ext uri="{FF2B5EF4-FFF2-40B4-BE49-F238E27FC236}">
              <a16:creationId xmlns="" xmlns:a16="http://schemas.microsoft.com/office/drawing/2014/main" id="{00000000-0008-0000-2300-000020000000}"/>
            </a:ext>
          </a:extLst>
        </xdr:cNvPr>
        <xdr:cNvCxnSpPr/>
      </xdr:nvCxnSpPr>
      <xdr:spPr>
        <a:xfrm>
          <a:off x="6718300" y="3378200"/>
          <a:ext cx="2343150" cy="514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44450</xdr:colOff>
      <xdr:row>15</xdr:row>
      <xdr:rowOff>12700</xdr:rowOff>
    </xdr:from>
    <xdr:to>
      <xdr:col>18</xdr:col>
      <xdr:colOff>590550</xdr:colOff>
      <xdr:row>17</xdr:row>
      <xdr:rowOff>139700</xdr:rowOff>
    </xdr:to>
    <xdr:cxnSp macro="">
      <xdr:nvCxnSpPr>
        <xdr:cNvPr id="33" name="Straight Arrow Connector 32">
          <a:extLst>
            <a:ext uri="{FF2B5EF4-FFF2-40B4-BE49-F238E27FC236}">
              <a16:creationId xmlns="" xmlns:a16="http://schemas.microsoft.com/office/drawing/2014/main" id="{00000000-0008-0000-2300-000021000000}"/>
            </a:ext>
          </a:extLst>
        </xdr:cNvPr>
        <xdr:cNvCxnSpPr/>
      </xdr:nvCxnSpPr>
      <xdr:spPr>
        <a:xfrm flipH="1">
          <a:off x="9798050" y="3346450"/>
          <a:ext cx="1765300" cy="495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317500</xdr:colOff>
      <xdr:row>19</xdr:row>
      <xdr:rowOff>19050</xdr:rowOff>
    </xdr:from>
    <xdr:to>
      <xdr:col>15</xdr:col>
      <xdr:colOff>317500</xdr:colOff>
      <xdr:row>20</xdr:row>
      <xdr:rowOff>171450</xdr:rowOff>
    </xdr:to>
    <xdr:cxnSp macro="">
      <xdr:nvCxnSpPr>
        <xdr:cNvPr id="37" name="Straight Arrow Connector 36">
          <a:extLst>
            <a:ext uri="{FF2B5EF4-FFF2-40B4-BE49-F238E27FC236}">
              <a16:creationId xmlns="" xmlns:a16="http://schemas.microsoft.com/office/drawing/2014/main" id="{00000000-0008-0000-2300-000025000000}"/>
            </a:ext>
          </a:extLst>
        </xdr:cNvPr>
        <xdr:cNvCxnSpPr/>
      </xdr:nvCxnSpPr>
      <xdr:spPr>
        <a:xfrm>
          <a:off x="9461500" y="4089400"/>
          <a:ext cx="0" cy="336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571500</xdr:colOff>
      <xdr:row>15</xdr:row>
      <xdr:rowOff>0</xdr:rowOff>
    </xdr:from>
    <xdr:to>
      <xdr:col>22</xdr:col>
      <xdr:colOff>577850</xdr:colOff>
      <xdr:row>17</xdr:row>
      <xdr:rowOff>165100</xdr:rowOff>
    </xdr:to>
    <xdr:cxnSp macro="">
      <xdr:nvCxnSpPr>
        <xdr:cNvPr id="39" name="Straight Arrow Connector 38">
          <a:extLst>
            <a:ext uri="{FF2B5EF4-FFF2-40B4-BE49-F238E27FC236}">
              <a16:creationId xmlns="" xmlns:a16="http://schemas.microsoft.com/office/drawing/2014/main" id="{00000000-0008-0000-2300-000027000000}"/>
            </a:ext>
          </a:extLst>
        </xdr:cNvPr>
        <xdr:cNvCxnSpPr/>
      </xdr:nvCxnSpPr>
      <xdr:spPr>
        <a:xfrm>
          <a:off x="12446000" y="3378200"/>
          <a:ext cx="2444750" cy="533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12700</xdr:colOff>
      <xdr:row>15</xdr:row>
      <xdr:rowOff>44450</xdr:rowOff>
    </xdr:from>
    <xdr:to>
      <xdr:col>10</xdr:col>
      <xdr:colOff>558800</xdr:colOff>
      <xdr:row>17</xdr:row>
      <xdr:rowOff>171450</xdr:rowOff>
    </xdr:to>
    <xdr:cxnSp macro="">
      <xdr:nvCxnSpPr>
        <xdr:cNvPr id="40" name="Straight Arrow Connector 39">
          <a:extLst>
            <a:ext uri="{FF2B5EF4-FFF2-40B4-BE49-F238E27FC236}">
              <a16:creationId xmlns="" xmlns:a16="http://schemas.microsoft.com/office/drawing/2014/main" id="{00000000-0008-0000-2300-000028000000}"/>
            </a:ext>
          </a:extLst>
        </xdr:cNvPr>
        <xdr:cNvCxnSpPr/>
      </xdr:nvCxnSpPr>
      <xdr:spPr>
        <a:xfrm flipH="1">
          <a:off x="4889500" y="3378200"/>
          <a:ext cx="1765300" cy="495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596900</xdr:colOff>
      <xdr:row>19</xdr:row>
      <xdr:rowOff>31750</xdr:rowOff>
    </xdr:from>
    <xdr:to>
      <xdr:col>7</xdr:col>
      <xdr:colOff>596900</xdr:colOff>
      <xdr:row>21</xdr:row>
      <xdr:rowOff>0</xdr:rowOff>
    </xdr:to>
    <xdr:cxnSp macro="">
      <xdr:nvCxnSpPr>
        <xdr:cNvPr id="42" name="Straight Arrow Connector 41">
          <a:extLst>
            <a:ext uri="{FF2B5EF4-FFF2-40B4-BE49-F238E27FC236}">
              <a16:creationId xmlns="" xmlns:a16="http://schemas.microsoft.com/office/drawing/2014/main" id="{00000000-0008-0000-2300-00002A000000}"/>
            </a:ext>
          </a:extLst>
        </xdr:cNvPr>
        <xdr:cNvCxnSpPr/>
      </xdr:nvCxnSpPr>
      <xdr:spPr>
        <a:xfrm>
          <a:off x="4864100" y="4102100"/>
          <a:ext cx="0" cy="336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19</xdr:row>
      <xdr:rowOff>0</xdr:rowOff>
    </xdr:from>
    <xdr:to>
      <xdr:col>23</xdr:col>
      <xdr:colOff>0</xdr:colOff>
      <xdr:row>20</xdr:row>
      <xdr:rowOff>152400</xdr:rowOff>
    </xdr:to>
    <xdr:cxnSp macro="">
      <xdr:nvCxnSpPr>
        <xdr:cNvPr id="43" name="Straight Arrow Connector 42">
          <a:extLst>
            <a:ext uri="{FF2B5EF4-FFF2-40B4-BE49-F238E27FC236}">
              <a16:creationId xmlns="" xmlns:a16="http://schemas.microsoft.com/office/drawing/2014/main" id="{00000000-0008-0000-2300-00002B000000}"/>
            </a:ext>
          </a:extLst>
        </xdr:cNvPr>
        <xdr:cNvCxnSpPr/>
      </xdr:nvCxnSpPr>
      <xdr:spPr>
        <a:xfrm>
          <a:off x="14020800" y="4070350"/>
          <a:ext cx="0" cy="3365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438150</xdr:colOff>
      <xdr:row>6</xdr:row>
      <xdr:rowOff>266700</xdr:rowOff>
    </xdr:from>
    <xdr:to>
      <xdr:col>1</xdr:col>
      <xdr:colOff>438150</xdr:colOff>
      <xdr:row>8</xdr:row>
      <xdr:rowOff>6350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00000000-0008-0000-2300-000004000000}"/>
            </a:ext>
          </a:extLst>
        </xdr:cNvPr>
        <xdr:cNvCxnSpPr/>
      </xdr:nvCxnSpPr>
      <xdr:spPr>
        <a:xfrm>
          <a:off x="1047750" y="1371600"/>
          <a:ext cx="0" cy="317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7</xdr:col>
      <xdr:colOff>285750</xdr:colOff>
      <xdr:row>28</xdr:row>
      <xdr:rowOff>158750</xdr:rowOff>
    </xdr:from>
    <xdr:to>
      <xdr:col>8</xdr:col>
      <xdr:colOff>241300</xdr:colOff>
      <xdr:row>31</xdr:row>
      <xdr:rowOff>6350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00000000-0008-0000-2300-000006000000}"/>
            </a:ext>
          </a:extLst>
        </xdr:cNvPr>
        <xdr:cNvCxnSpPr/>
      </xdr:nvCxnSpPr>
      <xdr:spPr>
        <a:xfrm flipH="1">
          <a:off x="5454650" y="5930900"/>
          <a:ext cx="565150" cy="4000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241300</xdr:colOff>
      <xdr:row>28</xdr:row>
      <xdr:rowOff>171450</xdr:rowOff>
    </xdr:from>
    <xdr:to>
      <xdr:col>9</xdr:col>
      <xdr:colOff>165100</xdr:colOff>
      <xdr:row>31</xdr:row>
      <xdr:rowOff>0</xdr:rowOff>
    </xdr:to>
    <xdr:cxnSp macro="">
      <xdr:nvCxnSpPr>
        <xdr:cNvPr id="23" name="Straight Arrow Connector 22">
          <a:extLst>
            <a:ext uri="{FF2B5EF4-FFF2-40B4-BE49-F238E27FC236}">
              <a16:creationId xmlns="" xmlns:a16="http://schemas.microsoft.com/office/drawing/2014/main" id="{00000000-0008-0000-2300-000017000000}"/>
            </a:ext>
          </a:extLst>
        </xdr:cNvPr>
        <xdr:cNvCxnSpPr/>
      </xdr:nvCxnSpPr>
      <xdr:spPr>
        <a:xfrm>
          <a:off x="6019800" y="5943600"/>
          <a:ext cx="533400" cy="381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520700</xdr:colOff>
      <xdr:row>25</xdr:row>
      <xdr:rowOff>114300</xdr:rowOff>
    </xdr:from>
    <xdr:to>
      <xdr:col>24</xdr:col>
      <xdr:colOff>603250</xdr:colOff>
      <xdr:row>25</xdr:row>
      <xdr:rowOff>120650</xdr:rowOff>
    </xdr:to>
    <xdr:cxnSp macro="">
      <xdr:nvCxnSpPr>
        <xdr:cNvPr id="16" name="Straight Arrow Connector 15">
          <a:extLst>
            <a:ext uri="{FF2B5EF4-FFF2-40B4-BE49-F238E27FC236}">
              <a16:creationId xmlns="" xmlns:a16="http://schemas.microsoft.com/office/drawing/2014/main" id="{00000000-0008-0000-2300-000010000000}"/>
            </a:ext>
          </a:extLst>
        </xdr:cNvPr>
        <xdr:cNvCxnSpPr/>
      </xdr:nvCxnSpPr>
      <xdr:spPr>
        <a:xfrm>
          <a:off x="15443200" y="5334000"/>
          <a:ext cx="69215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469900</xdr:colOff>
      <xdr:row>15</xdr:row>
      <xdr:rowOff>12700</xdr:rowOff>
    </xdr:from>
    <xdr:to>
      <xdr:col>3</xdr:col>
      <xdr:colOff>469900</xdr:colOff>
      <xdr:row>21</xdr:row>
      <xdr:rowOff>146050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0000000-0008-0000-2300-000008000000}"/>
            </a:ext>
          </a:extLst>
        </xdr:cNvPr>
        <xdr:cNvCxnSpPr/>
      </xdr:nvCxnSpPr>
      <xdr:spPr>
        <a:xfrm flipH="1">
          <a:off x="3200400" y="3390900"/>
          <a:ext cx="0" cy="12382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158750</xdr:colOff>
      <xdr:row>35</xdr:row>
      <xdr:rowOff>20146</xdr:rowOff>
    </xdr:to>
    <xdr:pic>
      <xdr:nvPicPr>
        <xdr:cNvPr id="2" name="Picture 1" descr="How to Create a Capital Expenditure Budget [ 6+ Samples ]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64350" cy="6465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20</xdr:col>
      <xdr:colOff>590546</xdr:colOff>
      <xdr:row>19</xdr:row>
      <xdr:rowOff>95250</xdr:rowOff>
    </xdr:to>
    <xdr:sp macro="" textlink="">
      <xdr:nvSpPr>
        <xdr:cNvPr id="3" name="Rectangle 2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20</xdr:col>
      <xdr:colOff>209546</xdr:colOff>
      <xdr:row>19</xdr:row>
      <xdr:rowOff>95250</xdr:rowOff>
    </xdr:to>
    <xdr:sp macro="" textlink="">
      <xdr:nvSpPr>
        <xdr:cNvPr id="2" name="Rectangle 1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0</xdr:row>
          <xdr:rowOff>104775</xdr:rowOff>
        </xdr:from>
        <xdr:to>
          <xdr:col>11</xdr:col>
          <xdr:colOff>590550</xdr:colOff>
          <xdr:row>41</xdr:row>
          <xdr:rowOff>123825</xdr:rowOff>
        </xdr:to>
        <xdr:sp macro="" textlink="">
          <xdr:nvSpPr>
            <xdr:cNvPr id="33793" name="Object 1" hidden="1">
              <a:extLst>
                <a:ext uri="{63B3BB69-23CF-44E3-9099-C40C66FF867C}">
                  <a14:compatExt spid="_x0000_s33793"/>
                </a:ext>
                <a:ext uri="{FF2B5EF4-FFF2-40B4-BE49-F238E27FC236}">
                  <a16:creationId xmlns="" xmlns:a16="http://schemas.microsoft.com/office/drawing/2014/main" id="{00000000-0008-0000-0300-000001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565151</xdr:colOff>
      <xdr:row>42</xdr:row>
      <xdr:rowOff>113614</xdr:rowOff>
    </xdr:from>
    <xdr:to>
      <xdr:col>5</xdr:col>
      <xdr:colOff>476250</xdr:colOff>
      <xdr:row>58</xdr:row>
      <xdr:rowOff>81627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5151" y="7847914"/>
          <a:ext cx="3644899" cy="2914413"/>
        </a:xfrm>
        <a:prstGeom prst="rect">
          <a:avLst/>
        </a:prstGeom>
      </xdr:spPr>
    </xdr:pic>
    <xdr:clientData/>
  </xdr:twoCellAnchor>
  <xdr:twoCellAnchor editAs="oneCell">
    <xdr:from>
      <xdr:col>5</xdr:col>
      <xdr:colOff>603250</xdr:colOff>
      <xdr:row>42</xdr:row>
      <xdr:rowOff>69166</xdr:rowOff>
    </xdr:from>
    <xdr:to>
      <xdr:col>10</xdr:col>
      <xdr:colOff>482600</xdr:colOff>
      <xdr:row>63</xdr:row>
      <xdr:rowOff>170850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37050" y="7803466"/>
          <a:ext cx="2984500" cy="3968834"/>
        </a:xfrm>
        <a:prstGeom prst="rect">
          <a:avLst/>
        </a:prstGeom>
      </xdr:spPr>
    </xdr:pic>
    <xdr:clientData/>
  </xdr:twoCellAnchor>
  <xdr:twoCellAnchor editAs="oneCell">
    <xdr:from>
      <xdr:col>11</xdr:col>
      <xdr:colOff>12700</xdr:colOff>
      <xdr:row>43</xdr:row>
      <xdr:rowOff>15637</xdr:rowOff>
    </xdr:from>
    <xdr:to>
      <xdr:col>16</xdr:col>
      <xdr:colOff>12700</xdr:colOff>
      <xdr:row>55</xdr:row>
      <xdr:rowOff>110423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61250" y="7934087"/>
          <a:ext cx="3048000" cy="2304586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</xdr:colOff>
          <xdr:row>73</xdr:row>
          <xdr:rowOff>0</xdr:rowOff>
        </xdr:from>
        <xdr:to>
          <xdr:col>5</xdr:col>
          <xdr:colOff>257175</xdr:colOff>
          <xdr:row>84</xdr:row>
          <xdr:rowOff>123825</xdr:rowOff>
        </xdr:to>
        <xdr:sp macro="" textlink="">
          <xdr:nvSpPr>
            <xdr:cNvPr id="33794" name="Object 2" hidden="1">
              <a:extLst>
                <a:ext uri="{63B3BB69-23CF-44E3-9099-C40C66FF867C}">
                  <a14:compatExt spid="_x0000_s33794"/>
                </a:ext>
                <a:ext uri="{FF2B5EF4-FFF2-40B4-BE49-F238E27FC236}">
                  <a16:creationId xmlns="" xmlns:a16="http://schemas.microsoft.com/office/drawing/2014/main" id="{00000000-0008-0000-0300-0000028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19</xdr:col>
      <xdr:colOff>542921</xdr:colOff>
      <xdr:row>19</xdr:row>
      <xdr:rowOff>95250</xdr:rowOff>
    </xdr:to>
    <xdr:sp macro="" textlink="">
      <xdr:nvSpPr>
        <xdr:cNvPr id="7" name="Rectangle 6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4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76</xdr:row>
      <xdr:rowOff>133350</xdr:rowOff>
    </xdr:from>
    <xdr:to>
      <xdr:col>10</xdr:col>
      <xdr:colOff>501650</xdr:colOff>
      <xdr:row>93</xdr:row>
      <xdr:rowOff>152400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8450" y="14128750"/>
          <a:ext cx="5683250" cy="31496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190500</xdr:colOff>
          <xdr:row>76</xdr:row>
          <xdr:rowOff>85725</xdr:rowOff>
        </xdr:from>
        <xdr:to>
          <xdr:col>19</xdr:col>
          <xdr:colOff>352425</xdr:colOff>
          <xdr:row>89</xdr:row>
          <xdr:rowOff>142875</xdr:rowOff>
        </xdr:to>
        <xdr:sp macro="" textlink="">
          <xdr:nvSpPr>
            <xdr:cNvPr id="68609" name="Object 1" hidden="1">
              <a:extLst>
                <a:ext uri="{63B3BB69-23CF-44E3-9099-C40C66FF867C}">
                  <a14:compatExt spid="_x0000_s68609"/>
                </a:ext>
                <a:ext uri="{FF2B5EF4-FFF2-40B4-BE49-F238E27FC236}">
                  <a16:creationId xmlns="" xmlns:a16="http://schemas.microsoft.com/office/drawing/2014/main" id="{00000000-0008-0000-0400-0000010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20</xdr:col>
      <xdr:colOff>47621</xdr:colOff>
      <xdr:row>19</xdr:row>
      <xdr:rowOff>95250</xdr:rowOff>
    </xdr:to>
    <xdr:sp macro="" textlink="">
      <xdr:nvSpPr>
        <xdr:cNvPr id="4" name="Rectangle 3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238125</xdr:colOff>
          <xdr:row>0</xdr:row>
          <xdr:rowOff>123825</xdr:rowOff>
        </xdr:from>
        <xdr:to>
          <xdr:col>12</xdr:col>
          <xdr:colOff>47625</xdr:colOff>
          <xdr:row>60</xdr:row>
          <xdr:rowOff>161925</xdr:rowOff>
        </xdr:to>
        <xdr:sp macro="" textlink="">
          <xdr:nvSpPr>
            <xdr:cNvPr id="67585" name="Object 1" hidden="1">
              <a:extLst>
                <a:ext uri="{63B3BB69-23CF-44E3-9099-C40C66FF867C}">
                  <a14:compatExt spid="_x0000_s67585"/>
                </a:ext>
                <a:ext uri="{FF2B5EF4-FFF2-40B4-BE49-F238E27FC236}">
                  <a16:creationId xmlns="" xmlns:a16="http://schemas.microsoft.com/office/drawing/2014/main" id="{00000000-0008-0000-0500-0000010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14</xdr:col>
      <xdr:colOff>50801</xdr:colOff>
      <xdr:row>4</xdr:row>
      <xdr:rowOff>24153</xdr:rowOff>
    </xdr:from>
    <xdr:to>
      <xdr:col>19</xdr:col>
      <xdr:colOff>361951</xdr:colOff>
      <xdr:row>14</xdr:row>
      <xdr:rowOff>91471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5201" y="760753"/>
          <a:ext cx="3606800" cy="1908818"/>
        </a:xfrm>
        <a:prstGeom prst="rect">
          <a:avLst/>
        </a:prstGeom>
      </xdr:spPr>
    </xdr:pic>
    <xdr:clientData/>
  </xdr:twoCellAnchor>
  <xdr:twoCellAnchor editAs="oneCell">
    <xdr:from>
      <xdr:col>20</xdr:col>
      <xdr:colOff>254000</xdr:colOff>
      <xdr:row>4</xdr:row>
      <xdr:rowOff>50800</xdr:rowOff>
    </xdr:from>
    <xdr:to>
      <xdr:col>26</xdr:col>
      <xdr:colOff>65059</xdr:colOff>
      <xdr:row>12</xdr:row>
      <xdr:rowOff>24912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46000" y="787400"/>
          <a:ext cx="3551209" cy="1447312"/>
        </a:xfrm>
        <a:prstGeom prst="rect">
          <a:avLst/>
        </a:prstGeom>
      </xdr:spPr>
    </xdr:pic>
    <xdr:clientData/>
  </xdr:twoCellAnchor>
  <xdr:twoCellAnchor>
    <xdr:from>
      <xdr:col>2</xdr:col>
      <xdr:colOff>184150</xdr:colOff>
      <xdr:row>50</xdr:row>
      <xdr:rowOff>57150</xdr:rowOff>
    </xdr:from>
    <xdr:to>
      <xdr:col>3</xdr:col>
      <xdr:colOff>457200</xdr:colOff>
      <xdr:row>52</xdr:row>
      <xdr:rowOff>63500</xdr:rowOff>
    </xdr:to>
    <xdr:sp macro="" textlink="">
      <xdr:nvSpPr>
        <xdr:cNvPr id="4" name="Rectangle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/>
      </xdr:nvSpPr>
      <xdr:spPr>
        <a:xfrm>
          <a:off x="1403350" y="9264650"/>
          <a:ext cx="882650" cy="37465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900" b="1" i="0" u="none" strike="noStrike" baseline="0">
              <a:solidFill>
                <a:schemeClr val="lt1"/>
              </a:solidFill>
              <a:latin typeface="+mn-lt"/>
              <a:ea typeface="+mn-ea"/>
              <a:cs typeface="+mn-cs"/>
            </a:rPr>
            <a:t>Periodic stock-taking</a:t>
          </a:r>
          <a:endParaRPr lang="en-US" sz="900"/>
        </a:p>
      </xdr:txBody>
    </xdr:sp>
    <xdr:clientData/>
  </xdr:twoCellAnchor>
  <xdr:twoCellAnchor>
    <xdr:from>
      <xdr:col>4</xdr:col>
      <xdr:colOff>466165</xdr:colOff>
      <xdr:row>50</xdr:row>
      <xdr:rowOff>69850</xdr:rowOff>
    </xdr:from>
    <xdr:to>
      <xdr:col>6</xdr:col>
      <xdr:colOff>129614</xdr:colOff>
      <xdr:row>52</xdr:row>
      <xdr:rowOff>76200</xdr:rowOff>
    </xdr:to>
    <xdr:sp macro="" textlink="">
      <xdr:nvSpPr>
        <xdr:cNvPr id="6" name="Rectangle 5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/>
      </xdr:nvSpPr>
      <xdr:spPr>
        <a:xfrm>
          <a:off x="3342341" y="9408085"/>
          <a:ext cx="1150097" cy="37988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900" b="1" i="0" u="none" strike="noStrike" baseline="0">
              <a:solidFill>
                <a:schemeClr val="lt1"/>
              </a:solidFill>
              <a:latin typeface="+mn-lt"/>
              <a:ea typeface="+mn-ea"/>
              <a:cs typeface="+mn-cs"/>
            </a:rPr>
            <a:t>Continuous stock-taking</a:t>
          </a:r>
          <a:endParaRPr lang="en-US" sz="900"/>
        </a:p>
      </xdr:txBody>
    </xdr:sp>
    <xdr:clientData/>
  </xdr:twoCellAnchor>
  <xdr:twoCellAnchor editAs="oneCell">
    <xdr:from>
      <xdr:col>1</xdr:col>
      <xdr:colOff>603250</xdr:colOff>
      <xdr:row>86</xdr:row>
      <xdr:rowOff>152400</xdr:rowOff>
    </xdr:from>
    <xdr:to>
      <xdr:col>7</xdr:col>
      <xdr:colOff>498306</xdr:colOff>
      <xdr:row>93</xdr:row>
      <xdr:rowOff>2883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2850" y="15989300"/>
          <a:ext cx="4251156" cy="1139533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105</xdr:row>
      <xdr:rowOff>165100</xdr:rowOff>
    </xdr:from>
    <xdr:to>
      <xdr:col>6</xdr:col>
      <xdr:colOff>171450</xdr:colOff>
      <xdr:row>106</xdr:row>
      <xdr:rowOff>165100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CxnSpPr/>
      </xdr:nvCxnSpPr>
      <xdr:spPr>
        <a:xfrm flipV="1">
          <a:off x="4527550" y="1951355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254000</xdr:colOff>
      <xdr:row>106</xdr:row>
      <xdr:rowOff>0</xdr:rowOff>
    </xdr:from>
    <xdr:to>
      <xdr:col>8</xdr:col>
      <xdr:colOff>254000</xdr:colOff>
      <xdr:row>107</xdr:row>
      <xdr:rowOff>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CxnSpPr/>
      </xdr:nvCxnSpPr>
      <xdr:spPr>
        <a:xfrm flipV="1">
          <a:off x="6083300" y="19532600"/>
          <a:ext cx="0" cy="1841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12700</xdr:colOff>
      <xdr:row>154</xdr:row>
      <xdr:rowOff>12700</xdr:rowOff>
    </xdr:from>
    <xdr:to>
      <xdr:col>8</xdr:col>
      <xdr:colOff>550007</xdr:colOff>
      <xdr:row>168</xdr:row>
      <xdr:rowOff>170879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7000" y="28568650"/>
          <a:ext cx="4982307" cy="2736279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173</xdr:row>
      <xdr:rowOff>42014</xdr:rowOff>
    </xdr:from>
    <xdr:to>
      <xdr:col>7</xdr:col>
      <xdr:colOff>69849</xdr:colOff>
      <xdr:row>180</xdr:row>
      <xdr:rowOff>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128" t="2990" r="17700" b="49332"/>
        <a:stretch/>
      </xdr:blipFill>
      <xdr:spPr>
        <a:xfrm>
          <a:off x="1409700" y="32096814"/>
          <a:ext cx="3625849" cy="1247036"/>
        </a:xfrm>
        <a:prstGeom prst="rect">
          <a:avLst/>
        </a:prstGeom>
      </xdr:spPr>
    </xdr:pic>
    <xdr:clientData/>
  </xdr:twoCellAnchor>
  <xdr:twoCellAnchor editAs="oneCell">
    <xdr:from>
      <xdr:col>2</xdr:col>
      <xdr:colOff>6350</xdr:colOff>
      <xdr:row>186</xdr:row>
      <xdr:rowOff>50801</xdr:rowOff>
    </xdr:from>
    <xdr:to>
      <xdr:col>9</xdr:col>
      <xdr:colOff>184150</xdr:colOff>
      <xdr:row>199</xdr:row>
      <xdr:rowOff>74239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0650" y="34499551"/>
          <a:ext cx="5232400" cy="2430088"/>
        </a:xfrm>
        <a:prstGeom prst="rect">
          <a:avLst/>
        </a:prstGeom>
      </xdr:spPr>
    </xdr:pic>
    <xdr:clientData/>
  </xdr:twoCellAnchor>
  <xdr:twoCellAnchor editAs="oneCell">
    <xdr:from>
      <xdr:col>2</xdr:col>
      <xdr:colOff>44451</xdr:colOff>
      <xdr:row>202</xdr:row>
      <xdr:rowOff>38100</xdr:rowOff>
    </xdr:from>
    <xdr:to>
      <xdr:col>6</xdr:col>
      <xdr:colOff>590550</xdr:colOff>
      <xdr:row>212</xdr:row>
      <xdr:rowOff>125281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2583" t="2055" r="10364" b="22843"/>
        <a:stretch/>
      </xdr:blipFill>
      <xdr:spPr>
        <a:xfrm>
          <a:off x="1428751" y="37445950"/>
          <a:ext cx="3517899" cy="1928681"/>
        </a:xfrm>
        <a:prstGeom prst="rect">
          <a:avLst/>
        </a:prstGeom>
      </xdr:spPr>
    </xdr:pic>
    <xdr:clientData/>
  </xdr:twoCellAnchor>
  <xdr:twoCellAnchor editAs="oneCell">
    <xdr:from>
      <xdr:col>1</xdr:col>
      <xdr:colOff>755650</xdr:colOff>
      <xdr:row>221</xdr:row>
      <xdr:rowOff>127000</xdr:rowOff>
    </xdr:from>
    <xdr:to>
      <xdr:col>8</xdr:col>
      <xdr:colOff>228600</xdr:colOff>
      <xdr:row>234</xdr:row>
      <xdr:rowOff>167583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65250" y="41046400"/>
          <a:ext cx="4692650" cy="24345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19</xdr:col>
      <xdr:colOff>209546</xdr:colOff>
      <xdr:row>19</xdr:row>
      <xdr:rowOff>95250</xdr:rowOff>
    </xdr:to>
    <xdr:sp macro="" textlink="">
      <xdr:nvSpPr>
        <xdr:cNvPr id="16" name="Rectangle 15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9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488950</xdr:colOff>
      <xdr:row>1</xdr:row>
      <xdr:rowOff>12700</xdr:rowOff>
    </xdr:from>
    <xdr:to>
      <xdr:col>6</xdr:col>
      <xdr:colOff>203200</xdr:colOff>
      <xdr:row>2</xdr:row>
      <xdr:rowOff>139700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CxnSpPr/>
      </xdr:nvCxnSpPr>
      <xdr:spPr>
        <a:xfrm flipH="1">
          <a:off x="488950" y="196850"/>
          <a:ext cx="4349750" cy="3111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495300</xdr:colOff>
      <xdr:row>1</xdr:row>
      <xdr:rowOff>6350</xdr:rowOff>
    </xdr:from>
    <xdr:to>
      <xdr:col>6</xdr:col>
      <xdr:colOff>196850</xdr:colOff>
      <xdr:row>2</xdr:row>
      <xdr:rowOff>158750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CxnSpPr/>
      </xdr:nvCxnSpPr>
      <xdr:spPr>
        <a:xfrm flipH="1">
          <a:off x="2616200" y="190500"/>
          <a:ext cx="2216150" cy="3365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209550</xdr:colOff>
      <xdr:row>1</xdr:row>
      <xdr:rowOff>6350</xdr:rowOff>
    </xdr:from>
    <xdr:to>
      <xdr:col>8</xdr:col>
      <xdr:colOff>406400</xdr:colOff>
      <xdr:row>2</xdr:row>
      <xdr:rowOff>146050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CxnSpPr/>
      </xdr:nvCxnSpPr>
      <xdr:spPr>
        <a:xfrm>
          <a:off x="4845050" y="190500"/>
          <a:ext cx="1416050" cy="3238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228600</xdr:colOff>
      <xdr:row>1</xdr:row>
      <xdr:rowOff>6350</xdr:rowOff>
    </xdr:from>
    <xdr:to>
      <xdr:col>11</xdr:col>
      <xdr:colOff>615950</xdr:colOff>
      <xdr:row>2</xdr:row>
      <xdr:rowOff>152400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CxnSpPr/>
      </xdr:nvCxnSpPr>
      <xdr:spPr>
        <a:xfrm>
          <a:off x="4864100" y="190500"/>
          <a:ext cx="4102100" cy="3302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25400</xdr:colOff>
      <xdr:row>9</xdr:row>
      <xdr:rowOff>177800</xdr:rowOff>
    </xdr:from>
    <xdr:to>
      <xdr:col>14</xdr:col>
      <xdr:colOff>76200</xdr:colOff>
      <xdr:row>12</xdr:row>
      <xdr:rowOff>177800</xdr:rowOff>
    </xdr:to>
    <xdr:sp macro="" textlink="">
      <xdr:nvSpPr>
        <xdr:cNvPr id="6" name="Right Brace 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SpPr/>
      </xdr:nvSpPr>
      <xdr:spPr>
        <a:xfrm>
          <a:off x="10604500" y="1841500"/>
          <a:ext cx="50800" cy="558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38100</xdr:colOff>
      <xdr:row>6</xdr:row>
      <xdr:rowOff>12700</xdr:rowOff>
    </xdr:from>
    <xdr:to>
      <xdr:col>14</xdr:col>
      <xdr:colOff>88900</xdr:colOff>
      <xdr:row>9</xdr:row>
      <xdr:rowOff>12700</xdr:rowOff>
    </xdr:to>
    <xdr:sp macro="" textlink="">
      <xdr:nvSpPr>
        <xdr:cNvPr id="7" name="Right Brace 6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/>
      </xdr:nvSpPr>
      <xdr:spPr>
        <a:xfrm>
          <a:off x="10617200" y="1117600"/>
          <a:ext cx="50800" cy="5588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736600</xdr:colOff>
      <xdr:row>9</xdr:row>
      <xdr:rowOff>31750</xdr:rowOff>
    </xdr:from>
    <xdr:to>
      <xdr:col>14</xdr:col>
      <xdr:colOff>736600</xdr:colOff>
      <xdr:row>10</xdr:row>
      <xdr:rowOff>146050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11315700" y="1695450"/>
          <a:ext cx="0" cy="3048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304800</xdr:colOff>
      <xdr:row>23</xdr:row>
      <xdr:rowOff>12700</xdr:rowOff>
    </xdr:from>
    <xdr:to>
      <xdr:col>7</xdr:col>
      <xdr:colOff>304800</xdr:colOff>
      <xdr:row>24</xdr:row>
      <xdr:rowOff>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CxnSpPr/>
      </xdr:nvCxnSpPr>
      <xdr:spPr>
        <a:xfrm>
          <a:off x="5549900" y="4273550"/>
          <a:ext cx="0" cy="1714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304800</xdr:colOff>
      <xdr:row>24</xdr:row>
      <xdr:rowOff>177800</xdr:rowOff>
    </xdr:from>
    <xdr:to>
      <xdr:col>7</xdr:col>
      <xdr:colOff>304800</xdr:colOff>
      <xdr:row>25</xdr:row>
      <xdr:rowOff>165100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CxnSpPr/>
      </xdr:nvCxnSpPr>
      <xdr:spPr>
        <a:xfrm>
          <a:off x="5549900" y="4622800"/>
          <a:ext cx="0" cy="17145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76200</xdr:colOff>
      <xdr:row>29</xdr:row>
      <xdr:rowOff>196850</xdr:rowOff>
    </xdr:from>
    <xdr:to>
      <xdr:col>2</xdr:col>
      <xdr:colOff>565150</xdr:colOff>
      <xdr:row>29</xdr:row>
      <xdr:rowOff>196850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CxnSpPr/>
      </xdr:nvCxnSpPr>
      <xdr:spPr>
        <a:xfrm>
          <a:off x="1587500" y="5562600"/>
          <a:ext cx="4889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1250950</xdr:colOff>
      <xdr:row>24</xdr:row>
      <xdr:rowOff>165100</xdr:rowOff>
    </xdr:from>
    <xdr:to>
      <xdr:col>6</xdr:col>
      <xdr:colOff>539750</xdr:colOff>
      <xdr:row>29</xdr:row>
      <xdr:rowOff>69850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CxnSpPr/>
      </xdr:nvCxnSpPr>
      <xdr:spPr>
        <a:xfrm flipV="1">
          <a:off x="3371850" y="4610100"/>
          <a:ext cx="1803400" cy="8255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488950</xdr:colOff>
      <xdr:row>24</xdr:row>
      <xdr:rowOff>88900</xdr:rowOff>
    </xdr:from>
    <xdr:to>
      <xdr:col>6</xdr:col>
      <xdr:colOff>565150</xdr:colOff>
      <xdr:row>28</xdr:row>
      <xdr:rowOff>171450</xdr:rowOff>
    </xdr:to>
    <xdr:cxnSp macro="">
      <xdr:nvCxnSpPr>
        <xdr:cNvPr id="13" name="Connector: Curved 12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CxnSpPr/>
      </xdr:nvCxnSpPr>
      <xdr:spPr>
        <a:xfrm rot="10800000" flipV="1">
          <a:off x="2609850" y="4533900"/>
          <a:ext cx="2590800" cy="819150"/>
        </a:xfrm>
        <a:prstGeom prst="curvedConnector3">
          <a:avLst>
            <a:gd name="adj1" fmla="val 103186"/>
          </a:avLst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806450</xdr:colOff>
      <xdr:row>29</xdr:row>
      <xdr:rowOff>177800</xdr:rowOff>
    </xdr:from>
    <xdr:to>
      <xdr:col>11</xdr:col>
      <xdr:colOff>1130300</xdr:colOff>
      <xdr:row>29</xdr:row>
      <xdr:rowOff>177800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CxnSpPr/>
      </xdr:nvCxnSpPr>
      <xdr:spPr>
        <a:xfrm flipH="1">
          <a:off x="9156700" y="5543550"/>
          <a:ext cx="3238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57150</xdr:colOff>
      <xdr:row>29</xdr:row>
      <xdr:rowOff>190500</xdr:rowOff>
    </xdr:from>
    <xdr:to>
      <xdr:col>11</xdr:col>
      <xdr:colOff>381000</xdr:colOff>
      <xdr:row>29</xdr:row>
      <xdr:rowOff>190500</xdr:rowOff>
    </xdr:to>
    <xdr:cxnSp macro="">
      <xdr:nvCxnSpPr>
        <xdr:cNvPr id="15" name="Straight Arrow Connector 14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CxnSpPr/>
      </xdr:nvCxnSpPr>
      <xdr:spPr>
        <a:xfrm flipH="1">
          <a:off x="8407400" y="5556250"/>
          <a:ext cx="3238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82550</xdr:colOff>
      <xdr:row>25</xdr:row>
      <xdr:rowOff>0</xdr:rowOff>
    </xdr:from>
    <xdr:to>
      <xdr:col>10</xdr:col>
      <xdr:colOff>57150</xdr:colOff>
      <xdr:row>29</xdr:row>
      <xdr:rowOff>190500</xdr:rowOff>
    </xdr:to>
    <xdr:cxnSp macro="">
      <xdr:nvCxnSpPr>
        <xdr:cNvPr id="16" name="Straight Arrow Connector 15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CxnSpPr/>
      </xdr:nvCxnSpPr>
      <xdr:spPr>
        <a:xfrm flipH="1" flipV="1">
          <a:off x="5937250" y="4629150"/>
          <a:ext cx="1193800" cy="92710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58</xdr:row>
      <xdr:rowOff>95250</xdr:rowOff>
    </xdr:from>
    <xdr:to>
      <xdr:col>4</xdr:col>
      <xdr:colOff>299484</xdr:colOff>
      <xdr:row>72</xdr:row>
      <xdr:rowOff>15452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985500"/>
          <a:ext cx="3715784" cy="24983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17</xdr:col>
      <xdr:colOff>47621</xdr:colOff>
      <xdr:row>19</xdr:row>
      <xdr:rowOff>57150</xdr:rowOff>
    </xdr:to>
    <xdr:sp macro="" textlink="">
      <xdr:nvSpPr>
        <xdr:cNvPr id="18" name="Rectangle 17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2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19050</xdr:rowOff>
    </xdr:from>
    <xdr:to>
      <xdr:col>1</xdr:col>
      <xdr:colOff>285750</xdr:colOff>
      <xdr:row>7</xdr:row>
      <xdr:rowOff>88900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CxnSpPr/>
      </xdr:nvCxnSpPr>
      <xdr:spPr>
        <a:xfrm>
          <a:off x="895350" y="571500"/>
          <a:ext cx="0" cy="1206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266700</xdr:colOff>
      <xdr:row>9</xdr:row>
      <xdr:rowOff>19050</xdr:rowOff>
    </xdr:from>
    <xdr:to>
      <xdr:col>1</xdr:col>
      <xdr:colOff>266700</xdr:colOff>
      <xdr:row>11</xdr:row>
      <xdr:rowOff>12700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CxnSpPr/>
      </xdr:nvCxnSpPr>
      <xdr:spPr>
        <a:xfrm>
          <a:off x="876300" y="2076450"/>
          <a:ext cx="0" cy="361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469900</xdr:colOff>
      <xdr:row>1</xdr:row>
      <xdr:rowOff>38100</xdr:rowOff>
    </xdr:from>
    <xdr:to>
      <xdr:col>9</xdr:col>
      <xdr:colOff>603250</xdr:colOff>
      <xdr:row>13</xdr:row>
      <xdr:rowOff>152400</xdr:rowOff>
    </xdr:to>
    <xdr:sp macro="" textlink="">
      <xdr:nvSpPr>
        <xdr:cNvPr id="4" name="Oval 3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SpPr/>
      </xdr:nvSpPr>
      <xdr:spPr>
        <a:xfrm>
          <a:off x="7213600" y="222250"/>
          <a:ext cx="1352550" cy="27241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u="sng">
              <a:solidFill>
                <a:srgbClr val="FF0000"/>
              </a:solidFill>
            </a:rPr>
            <a:t>Master data</a:t>
          </a:r>
        </a:p>
        <a:p>
          <a:pPr algn="l"/>
          <a:r>
            <a:rPr lang="en-US" sz="1100"/>
            <a:t>Basic salary</a:t>
          </a:r>
        </a:p>
        <a:p>
          <a:pPr algn="l"/>
          <a:r>
            <a:rPr lang="en-US" sz="1100"/>
            <a:t>Bank details</a:t>
          </a:r>
        </a:p>
        <a:p>
          <a:pPr algn="l"/>
          <a:r>
            <a:rPr lang="en-US" sz="1100"/>
            <a:t>Allowances</a:t>
          </a:r>
        </a:p>
        <a:p>
          <a:pPr algn="l"/>
          <a:r>
            <a:rPr lang="en-US" sz="1100"/>
            <a:t>EPF/ETF</a:t>
          </a:r>
        </a:p>
        <a:p>
          <a:pPr algn="l"/>
          <a:r>
            <a:rPr lang="en-US" sz="1100"/>
            <a:t>Loan deductions</a:t>
          </a:r>
        </a:p>
        <a:p>
          <a:pPr algn="l"/>
          <a:r>
            <a:rPr lang="en-US" sz="1100"/>
            <a:t>Name</a:t>
          </a:r>
        </a:p>
        <a:p>
          <a:pPr algn="l"/>
          <a:r>
            <a:rPr lang="en-US" sz="1100"/>
            <a:t>NIC</a:t>
          </a:r>
        </a:p>
        <a:p>
          <a:pPr algn="l"/>
          <a:r>
            <a:rPr lang="en-US" sz="1100"/>
            <a:t>Designation</a:t>
          </a:r>
        </a:p>
        <a:p>
          <a:pPr algn="l"/>
          <a:r>
            <a:rPr lang="en-US" sz="1100"/>
            <a:t>Department</a:t>
          </a:r>
        </a:p>
      </xdr:txBody>
    </xdr:sp>
    <xdr:clientData/>
  </xdr:twoCellAnchor>
  <xdr:twoCellAnchor>
    <xdr:from>
      <xdr:col>11</xdr:col>
      <xdr:colOff>222250</xdr:colOff>
      <xdr:row>1</xdr:row>
      <xdr:rowOff>6350</xdr:rowOff>
    </xdr:from>
    <xdr:to>
      <xdr:col>12</xdr:col>
      <xdr:colOff>577850</xdr:colOff>
      <xdr:row>13</xdr:row>
      <xdr:rowOff>95250</xdr:rowOff>
    </xdr:to>
    <xdr:sp macro="" textlink="">
      <xdr:nvSpPr>
        <xdr:cNvPr id="5" name="Oval 4">
          <a:extLst>
            <a:ext uri="{FF2B5EF4-FFF2-40B4-BE49-F238E27FC236}">
              <a16:creationId xmlns="" xmlns:a16="http://schemas.microsoft.com/office/drawing/2014/main" id="{00000000-0008-0000-0700-000005000000}"/>
            </a:ext>
          </a:extLst>
        </xdr:cNvPr>
        <xdr:cNvSpPr/>
      </xdr:nvSpPr>
      <xdr:spPr>
        <a:xfrm>
          <a:off x="9404350" y="190500"/>
          <a:ext cx="1377950" cy="269875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u="sng">
              <a:solidFill>
                <a:srgbClr val="FF0000"/>
              </a:solidFill>
            </a:rPr>
            <a:t>Attendance</a:t>
          </a:r>
        </a:p>
        <a:p>
          <a:pPr algn="l"/>
          <a:r>
            <a:rPr lang="en-US" sz="1100"/>
            <a:t>- No of days worked</a:t>
          </a:r>
        </a:p>
        <a:p>
          <a:pPr algn="l"/>
          <a:r>
            <a:rPr lang="en-US" sz="1100"/>
            <a:t>- OT hrs</a:t>
          </a:r>
        </a:p>
        <a:p>
          <a:pPr algn="l"/>
          <a:r>
            <a:rPr lang="en-US" sz="1100"/>
            <a:t>- No pay</a:t>
          </a:r>
        </a:p>
      </xdr:txBody>
    </xdr:sp>
    <xdr:clientData/>
  </xdr:twoCellAnchor>
  <xdr:twoCellAnchor>
    <xdr:from>
      <xdr:col>9</xdr:col>
      <xdr:colOff>292100</xdr:colOff>
      <xdr:row>12</xdr:row>
      <xdr:rowOff>95250</xdr:rowOff>
    </xdr:from>
    <xdr:to>
      <xdr:col>11</xdr:col>
      <xdr:colOff>406400</xdr:colOff>
      <xdr:row>23</xdr:row>
      <xdr:rowOff>38100</xdr:rowOff>
    </xdr:to>
    <xdr:sp macro="" textlink="">
      <xdr:nvSpPr>
        <xdr:cNvPr id="6" name="Oval 5">
          <a:extLst>
            <a:ext uri="{FF2B5EF4-FFF2-40B4-BE49-F238E27FC236}">
              <a16:creationId xmlns="" xmlns:a16="http://schemas.microsoft.com/office/drawing/2014/main" id="{00000000-0008-0000-0700-000006000000}"/>
            </a:ext>
          </a:extLst>
        </xdr:cNvPr>
        <xdr:cNvSpPr/>
      </xdr:nvSpPr>
      <xdr:spPr>
        <a:xfrm>
          <a:off x="8255000" y="2705100"/>
          <a:ext cx="1333500" cy="19685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u="sng">
              <a:solidFill>
                <a:srgbClr val="FF0000"/>
              </a:solidFill>
            </a:rPr>
            <a:t>Payroll processing</a:t>
          </a:r>
        </a:p>
      </xdr:txBody>
    </xdr:sp>
    <xdr:clientData/>
  </xdr:twoCellAnchor>
  <xdr:twoCellAnchor>
    <xdr:from>
      <xdr:col>10</xdr:col>
      <xdr:colOff>25400</xdr:colOff>
      <xdr:row>5</xdr:row>
      <xdr:rowOff>57150</xdr:rowOff>
    </xdr:from>
    <xdr:to>
      <xdr:col>11</xdr:col>
      <xdr:colOff>158750</xdr:colOff>
      <xdr:row>6</xdr:row>
      <xdr:rowOff>57150</xdr:rowOff>
    </xdr:to>
    <xdr:sp macro="" textlink="">
      <xdr:nvSpPr>
        <xdr:cNvPr id="7" name="Arrow: Right 6">
          <a:extLst>
            <a:ext uri="{FF2B5EF4-FFF2-40B4-BE49-F238E27FC236}">
              <a16:creationId xmlns="" xmlns:a16="http://schemas.microsoft.com/office/drawing/2014/main" id="{00000000-0008-0000-0700-000007000000}"/>
            </a:ext>
          </a:extLst>
        </xdr:cNvPr>
        <xdr:cNvSpPr/>
      </xdr:nvSpPr>
      <xdr:spPr>
        <a:xfrm>
          <a:off x="8597900" y="1377950"/>
          <a:ext cx="742950" cy="1841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422754</xdr:colOff>
      <xdr:row>12</xdr:row>
      <xdr:rowOff>94609</xdr:rowOff>
    </xdr:from>
    <xdr:to>
      <xdr:col>11</xdr:col>
      <xdr:colOff>515623</xdr:colOff>
      <xdr:row>14</xdr:row>
      <xdr:rowOff>179962</xdr:rowOff>
    </xdr:to>
    <xdr:sp macro="" textlink="">
      <xdr:nvSpPr>
        <xdr:cNvPr id="8" name="Arrow: Right 7">
          <a:extLst>
            <a:ext uri="{FF2B5EF4-FFF2-40B4-BE49-F238E27FC236}">
              <a16:creationId xmlns="" xmlns:a16="http://schemas.microsoft.com/office/drawing/2014/main" id="{00000000-0008-0000-0700-000008000000}"/>
            </a:ext>
          </a:extLst>
        </xdr:cNvPr>
        <xdr:cNvSpPr/>
      </xdr:nvSpPr>
      <xdr:spPr>
        <a:xfrm rot="7460383">
          <a:off x="9424462" y="2884851"/>
          <a:ext cx="453653" cy="9286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208254</xdr:colOff>
      <xdr:row>13</xdr:row>
      <xdr:rowOff>49667</xdr:rowOff>
    </xdr:from>
    <xdr:to>
      <xdr:col>9</xdr:col>
      <xdr:colOff>498271</xdr:colOff>
      <xdr:row>13</xdr:row>
      <xdr:rowOff>177906</xdr:rowOff>
    </xdr:to>
    <xdr:sp macro="" textlink="">
      <xdr:nvSpPr>
        <xdr:cNvPr id="9" name="Arrow: Right 8"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SpPr/>
      </xdr:nvSpPr>
      <xdr:spPr>
        <a:xfrm rot="1983348">
          <a:off x="8171154" y="2843667"/>
          <a:ext cx="290017" cy="128239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133350</xdr:colOff>
      <xdr:row>8</xdr:row>
      <xdr:rowOff>57150</xdr:rowOff>
    </xdr:from>
    <xdr:to>
      <xdr:col>11</xdr:col>
      <xdr:colOff>38100</xdr:colOff>
      <xdr:row>10</xdr:row>
      <xdr:rowOff>120650</xdr:rowOff>
    </xdr:to>
    <xdr:sp macro="" textlink="">
      <xdr:nvSpPr>
        <xdr:cNvPr id="10" name="Oval 9">
          <a:extLst>
            <a:ext uri="{FF2B5EF4-FFF2-40B4-BE49-F238E27FC236}">
              <a16:creationId xmlns="" xmlns:a16="http://schemas.microsoft.com/office/drawing/2014/main" id="{00000000-0008-0000-0700-00000A000000}"/>
            </a:ext>
          </a:extLst>
        </xdr:cNvPr>
        <xdr:cNvSpPr/>
      </xdr:nvSpPr>
      <xdr:spPr>
        <a:xfrm>
          <a:off x="8705850" y="1930400"/>
          <a:ext cx="514350" cy="431800"/>
        </a:xfrm>
        <a:prstGeom prst="ellipse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SD</a:t>
          </a:r>
        </a:p>
      </xdr:txBody>
    </xdr:sp>
    <xdr:clientData/>
  </xdr:twoCellAnchor>
  <xdr:twoCellAnchor>
    <xdr:from>
      <xdr:col>11</xdr:col>
      <xdr:colOff>558800</xdr:colOff>
      <xdr:row>24</xdr:row>
      <xdr:rowOff>63500</xdr:rowOff>
    </xdr:from>
    <xdr:to>
      <xdr:col>12</xdr:col>
      <xdr:colOff>539750</xdr:colOff>
      <xdr:row>24</xdr:row>
      <xdr:rowOff>63500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00000000-0008-0000-0700-00000B000000}"/>
            </a:ext>
          </a:extLst>
        </xdr:cNvPr>
        <xdr:cNvCxnSpPr/>
      </xdr:nvCxnSpPr>
      <xdr:spPr>
        <a:xfrm flipV="1">
          <a:off x="9740900" y="4883150"/>
          <a:ext cx="10033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774700</xdr:colOff>
      <xdr:row>3</xdr:row>
      <xdr:rowOff>25400</xdr:rowOff>
    </xdr:from>
    <xdr:to>
      <xdr:col>15</xdr:col>
      <xdr:colOff>774700</xdr:colOff>
      <xdr:row>4</xdr:row>
      <xdr:rowOff>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00000000-0008-0000-0700-00000C000000}"/>
            </a:ext>
          </a:extLst>
        </xdr:cNvPr>
        <xdr:cNvCxnSpPr/>
      </xdr:nvCxnSpPr>
      <xdr:spPr>
        <a:xfrm>
          <a:off x="13474700" y="57785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762000</xdr:colOff>
      <xdr:row>4</xdr:row>
      <xdr:rowOff>336550</xdr:rowOff>
    </xdr:from>
    <xdr:to>
      <xdr:col>15</xdr:col>
      <xdr:colOff>762000</xdr:colOff>
      <xdr:row>4</xdr:row>
      <xdr:rowOff>577850</xdr:rowOff>
    </xdr:to>
    <xdr:cxnSp macro="">
      <xdr:nvCxnSpPr>
        <xdr:cNvPr id="13" name="Straight Arrow Connector 12">
          <a:extLst>
            <a:ext uri="{FF2B5EF4-FFF2-40B4-BE49-F238E27FC236}">
              <a16:creationId xmlns="" xmlns:a16="http://schemas.microsoft.com/office/drawing/2014/main" id="{00000000-0008-0000-0700-00000D000000}"/>
            </a:ext>
          </a:extLst>
        </xdr:cNvPr>
        <xdr:cNvCxnSpPr/>
      </xdr:nvCxnSpPr>
      <xdr:spPr>
        <a:xfrm flipH="1" flipV="1">
          <a:off x="13462000" y="1073150"/>
          <a:ext cx="0" cy="241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666750</xdr:colOff>
      <xdr:row>4</xdr:row>
      <xdr:rowOff>463550</xdr:rowOff>
    </xdr:from>
    <xdr:to>
      <xdr:col>5</xdr:col>
      <xdr:colOff>666750</xdr:colOff>
      <xdr:row>5</xdr:row>
      <xdr:rowOff>120650</xdr:rowOff>
    </xdr:to>
    <xdr:cxnSp macro="">
      <xdr:nvCxnSpPr>
        <xdr:cNvPr id="14" name="Straight Arrow Connector 13">
          <a:extLst>
            <a:ext uri="{FF2B5EF4-FFF2-40B4-BE49-F238E27FC236}">
              <a16:creationId xmlns="" xmlns:a16="http://schemas.microsoft.com/office/drawing/2014/main" id="{00000000-0008-0000-0700-00000E000000}"/>
            </a:ext>
          </a:extLst>
        </xdr:cNvPr>
        <xdr:cNvCxnSpPr/>
      </xdr:nvCxnSpPr>
      <xdr:spPr>
        <a:xfrm flipH="1" flipV="1">
          <a:off x="5422900" y="1200150"/>
          <a:ext cx="0" cy="2413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0</xdr:row>
      <xdr:rowOff>0</xdr:rowOff>
    </xdr:from>
    <xdr:to>
      <xdr:col>15</xdr:col>
      <xdr:colOff>1000121</xdr:colOff>
      <xdr:row>17</xdr:row>
      <xdr:rowOff>85725</xdr:rowOff>
    </xdr:to>
    <xdr:sp macro="" textlink="">
      <xdr:nvSpPr>
        <xdr:cNvPr id="15" name="Rectangle 14"/>
        <xdr:cNvSpPr/>
      </xdr:nvSpPr>
      <xdr:spPr>
        <a:xfrm>
          <a:off x="60960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889000</xdr:colOff>
      <xdr:row>2</xdr:row>
      <xdr:rowOff>6350</xdr:rowOff>
    </xdr:from>
    <xdr:to>
      <xdr:col>7</xdr:col>
      <xdr:colOff>711200</xdr:colOff>
      <xdr:row>2</xdr:row>
      <xdr:rowOff>177800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CxnSpPr/>
      </xdr:nvCxnSpPr>
      <xdr:spPr>
        <a:xfrm flipH="1">
          <a:off x="4705350" y="374650"/>
          <a:ext cx="142875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895350</xdr:colOff>
      <xdr:row>2</xdr:row>
      <xdr:rowOff>12700</xdr:rowOff>
    </xdr:from>
    <xdr:to>
      <xdr:col>7</xdr:col>
      <xdr:colOff>901700</xdr:colOff>
      <xdr:row>3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CxnSpPr/>
      </xdr:nvCxnSpPr>
      <xdr:spPr>
        <a:xfrm>
          <a:off x="6318250" y="381000"/>
          <a:ext cx="635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1352550</xdr:colOff>
      <xdr:row>2</xdr:row>
      <xdr:rowOff>6350</xdr:rowOff>
    </xdr:from>
    <xdr:to>
      <xdr:col>9</xdr:col>
      <xdr:colOff>457200</xdr:colOff>
      <xdr:row>3</xdr:row>
      <xdr:rowOff>0</xdr:rowOff>
    </xdr:to>
    <xdr:cxnSp macro="">
      <xdr:nvCxnSpPr>
        <xdr:cNvPr id="4" name="Straight Arrow Connector 3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CxnSpPr/>
      </xdr:nvCxnSpPr>
      <xdr:spPr>
        <a:xfrm>
          <a:off x="6775450" y="374650"/>
          <a:ext cx="1905000" cy="177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984250</xdr:colOff>
      <xdr:row>3</xdr:row>
      <xdr:rowOff>101600</xdr:rowOff>
    </xdr:from>
    <xdr:to>
      <xdr:col>7</xdr:col>
      <xdr:colOff>488950</xdr:colOff>
      <xdr:row>3</xdr:row>
      <xdr:rowOff>107950</xdr:rowOff>
    </xdr:to>
    <xdr:cxnSp macro="">
      <xdr:nvCxnSpPr>
        <xdr:cNvPr id="5" name="Straight Arrow Connector 4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CxnSpPr/>
      </xdr:nvCxnSpPr>
      <xdr:spPr>
        <a:xfrm flipV="1">
          <a:off x="4800600" y="654050"/>
          <a:ext cx="111125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1333500</xdr:colOff>
      <xdr:row>3</xdr:row>
      <xdr:rowOff>88900</xdr:rowOff>
    </xdr:from>
    <xdr:to>
      <xdr:col>9</xdr:col>
      <xdr:colOff>50800</xdr:colOff>
      <xdr:row>3</xdr:row>
      <xdr:rowOff>95250</xdr:rowOff>
    </xdr:to>
    <xdr:cxnSp macro="">
      <xdr:nvCxnSpPr>
        <xdr:cNvPr id="6" name="Straight Arrow Connector 5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CxnSpPr/>
      </xdr:nvCxnSpPr>
      <xdr:spPr>
        <a:xfrm flipV="1">
          <a:off x="6756400" y="641350"/>
          <a:ext cx="1517650" cy="63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476250</xdr:colOff>
      <xdr:row>4</xdr:row>
      <xdr:rowOff>6350</xdr:rowOff>
    </xdr:from>
    <xdr:to>
      <xdr:col>5</xdr:col>
      <xdr:colOff>133350</xdr:colOff>
      <xdr:row>4</xdr:row>
      <xdr:rowOff>171450</xdr:rowOff>
    </xdr:to>
    <xdr:cxnSp macro="">
      <xdr:nvCxnSpPr>
        <xdr:cNvPr id="7" name="Straight Arrow Connector 6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CxnSpPr/>
      </xdr:nvCxnSpPr>
      <xdr:spPr>
        <a:xfrm flipH="1">
          <a:off x="2127250" y="742950"/>
          <a:ext cx="1822450" cy="165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254000</xdr:colOff>
      <xdr:row>3</xdr:row>
      <xdr:rowOff>177800</xdr:rowOff>
    </xdr:from>
    <xdr:to>
      <xdr:col>5</xdr:col>
      <xdr:colOff>438150</xdr:colOff>
      <xdr:row>4</xdr:row>
      <xdr:rowOff>165100</xdr:rowOff>
    </xdr:to>
    <xdr:cxnSp macro="">
      <xdr:nvCxnSpPr>
        <xdr:cNvPr id="8" name="Straight Arrow Connector 7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CxnSpPr/>
      </xdr:nvCxnSpPr>
      <xdr:spPr>
        <a:xfrm flipH="1">
          <a:off x="3225800" y="730250"/>
          <a:ext cx="1028700" cy="1714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387350</xdr:colOff>
      <xdr:row>4</xdr:row>
      <xdr:rowOff>19050</xdr:rowOff>
    </xdr:from>
    <xdr:to>
      <xdr:col>5</xdr:col>
      <xdr:colOff>622300</xdr:colOff>
      <xdr:row>4</xdr:row>
      <xdr:rowOff>171450</xdr:rowOff>
    </xdr:to>
    <xdr:cxnSp macro="">
      <xdr:nvCxnSpPr>
        <xdr:cNvPr id="9" name="Straight Arrow Connector 8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4203700" y="755650"/>
          <a:ext cx="234950" cy="152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482600</xdr:colOff>
      <xdr:row>6</xdr:row>
      <xdr:rowOff>12700</xdr:rowOff>
    </xdr:from>
    <xdr:to>
      <xdr:col>3</xdr:col>
      <xdr:colOff>482600</xdr:colOff>
      <xdr:row>6</xdr:row>
      <xdr:rowOff>171450</xdr:rowOff>
    </xdr:to>
    <xdr:cxnSp macro="">
      <xdr:nvCxnSpPr>
        <xdr:cNvPr id="10" name="Straight Arrow Connector 9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CxnSpPr/>
      </xdr:nvCxnSpPr>
      <xdr:spPr>
        <a:xfrm>
          <a:off x="2133600" y="111760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323850</xdr:colOff>
      <xdr:row>6</xdr:row>
      <xdr:rowOff>6350</xdr:rowOff>
    </xdr:from>
    <xdr:to>
      <xdr:col>4</xdr:col>
      <xdr:colOff>323850</xdr:colOff>
      <xdr:row>6</xdr:row>
      <xdr:rowOff>165100</xdr:rowOff>
    </xdr:to>
    <xdr:cxnSp macro="">
      <xdr:nvCxnSpPr>
        <xdr:cNvPr id="11" name="Straight Arrow Connector 10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CxnSpPr/>
      </xdr:nvCxnSpPr>
      <xdr:spPr>
        <a:xfrm>
          <a:off x="3295650" y="111125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298450</xdr:colOff>
      <xdr:row>6</xdr:row>
      <xdr:rowOff>6350</xdr:rowOff>
    </xdr:from>
    <xdr:to>
      <xdr:col>5</xdr:col>
      <xdr:colOff>298450</xdr:colOff>
      <xdr:row>6</xdr:row>
      <xdr:rowOff>165100</xdr:rowOff>
    </xdr:to>
    <xdr:cxnSp macro="">
      <xdr:nvCxnSpPr>
        <xdr:cNvPr id="12" name="Straight Arrow Connector 11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CxnSpPr/>
      </xdr:nvCxnSpPr>
      <xdr:spPr>
        <a:xfrm>
          <a:off x="4114800" y="1111250"/>
          <a:ext cx="0" cy="1587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88319</xdr:colOff>
      <xdr:row>19</xdr:row>
      <xdr:rowOff>95250</xdr:rowOff>
    </xdr:to>
    <xdr:sp macro="" textlink="">
      <xdr:nvSpPr>
        <xdr:cNvPr id="13" name="Rectangle 12"/>
        <xdr:cNvSpPr/>
      </xdr:nvSpPr>
      <xdr:spPr>
        <a:xfrm>
          <a:off x="0" y="0"/>
          <a:ext cx="12782546" cy="3714750"/>
        </a:xfrm>
        <a:prstGeom prst="rect">
          <a:avLst/>
        </a:prstGeom>
        <a:blipFill dpi="0" rotWithShape="1">
          <a:blip xmlns:r="http://schemas.openxmlformats.org/officeDocument/2006/relationships" r:embed="rId1">
            <a:alphaModFix amt="10000"/>
          </a:blip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package" Target="../embeddings/Microsoft_Visio_Drawing122.vsdx"/><Relationship Id="rId5" Type="http://schemas.openxmlformats.org/officeDocument/2006/relationships/image" Target="../media/image3.emf"/><Relationship Id="rId4" Type="http://schemas.openxmlformats.org/officeDocument/2006/relationships/package" Target="../embeddings/Microsoft_Visio_Drawing11.vsdx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8.emf"/><Relationship Id="rId4" Type="http://schemas.openxmlformats.org/officeDocument/2006/relationships/package" Target="../embeddings/Microsoft_Visio_Drawing233.vsdx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0.emf"/><Relationship Id="rId4" Type="http://schemas.openxmlformats.org/officeDocument/2006/relationships/package" Target="../embeddings/Microsoft_Visio_Drawing344.vsdx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Y25"/>
  <sheetViews>
    <sheetView tabSelected="1" workbookViewId="0"/>
  </sheetViews>
  <sheetFormatPr defaultRowHeight="15" x14ac:dyDescent="0.25"/>
  <cols>
    <col min="4" max="4" width="11.5703125" customWidth="1"/>
    <col min="9" max="9" width="10.5703125" customWidth="1"/>
    <col min="11" max="11" width="9.42578125" bestFit="1" customWidth="1"/>
  </cols>
  <sheetData>
    <row r="1" spans="1:25" x14ac:dyDescent="0.25">
      <c r="H1" t="s">
        <v>0</v>
      </c>
      <c r="K1" t="s">
        <v>1</v>
      </c>
    </row>
    <row r="2" spans="1:25" x14ac:dyDescent="0.25">
      <c r="B2" s="9" t="s">
        <v>2</v>
      </c>
    </row>
    <row r="3" spans="1:25" x14ac:dyDescent="0.25">
      <c r="B3" t="s">
        <v>3</v>
      </c>
      <c r="I3" s="9" t="s">
        <v>4</v>
      </c>
      <c r="Q3" s="9" t="s">
        <v>5</v>
      </c>
      <c r="W3" s="9" t="s">
        <v>6</v>
      </c>
    </row>
    <row r="4" spans="1:25" x14ac:dyDescent="0.25">
      <c r="B4" s="5" t="s">
        <v>7</v>
      </c>
      <c r="I4" t="s">
        <v>8</v>
      </c>
      <c r="W4" t="s">
        <v>9</v>
      </c>
    </row>
    <row r="5" spans="1:25" x14ac:dyDescent="0.25">
      <c r="A5">
        <v>1</v>
      </c>
      <c r="B5" s="94" t="s">
        <v>10</v>
      </c>
      <c r="C5" s="94"/>
      <c r="D5" s="94"/>
      <c r="E5" s="94"/>
      <c r="F5" s="94"/>
      <c r="G5" s="94"/>
      <c r="K5" t="s">
        <v>11</v>
      </c>
      <c r="L5" s="5" t="s">
        <v>12</v>
      </c>
      <c r="V5" t="s">
        <v>13</v>
      </c>
      <c r="W5" t="s">
        <v>14</v>
      </c>
      <c r="Y5" t="s">
        <v>15</v>
      </c>
    </row>
    <row r="6" spans="1:25" ht="28.5" customHeight="1" x14ac:dyDescent="0.25">
      <c r="B6" s="94"/>
      <c r="C6" s="94"/>
      <c r="D6" s="94"/>
      <c r="E6" s="94"/>
      <c r="F6" s="94"/>
      <c r="G6" s="94"/>
      <c r="I6" t="s">
        <v>16</v>
      </c>
      <c r="K6" t="s">
        <v>17</v>
      </c>
      <c r="L6" t="s">
        <v>18</v>
      </c>
      <c r="M6" t="s">
        <v>19</v>
      </c>
      <c r="Q6" s="89" t="s">
        <v>20</v>
      </c>
      <c r="W6" t="s">
        <v>21</v>
      </c>
    </row>
    <row r="7" spans="1:25" x14ac:dyDescent="0.25">
      <c r="A7">
        <v>2</v>
      </c>
      <c r="B7" t="s">
        <v>22</v>
      </c>
      <c r="I7" t="s">
        <v>23</v>
      </c>
      <c r="J7" s="46">
        <v>1</v>
      </c>
      <c r="K7">
        <v>1</v>
      </c>
      <c r="L7">
        <v>2</v>
      </c>
      <c r="M7" s="1">
        <f>L7-K7</f>
        <v>1</v>
      </c>
      <c r="Q7">
        <v>1</v>
      </c>
      <c r="R7" t="s">
        <v>24</v>
      </c>
      <c r="S7" t="s">
        <v>25</v>
      </c>
    </row>
    <row r="8" spans="1:25" x14ac:dyDescent="0.25">
      <c r="I8" t="s">
        <v>26</v>
      </c>
      <c r="J8" s="46">
        <v>1</v>
      </c>
      <c r="K8">
        <v>50</v>
      </c>
      <c r="L8">
        <v>75</v>
      </c>
      <c r="M8" s="1">
        <f>L8-K8</f>
        <v>25</v>
      </c>
      <c r="N8" t="s">
        <v>27</v>
      </c>
      <c r="O8" t="s">
        <v>28</v>
      </c>
      <c r="Q8">
        <v>2</v>
      </c>
      <c r="R8" t="s">
        <v>24</v>
      </c>
      <c r="S8" t="s">
        <v>29</v>
      </c>
      <c r="W8" s="5" t="s">
        <v>30</v>
      </c>
    </row>
    <row r="9" spans="1:25" x14ac:dyDescent="0.25">
      <c r="M9" s="91" t="s">
        <v>31</v>
      </c>
      <c r="Q9">
        <v>3</v>
      </c>
      <c r="R9" t="s">
        <v>24</v>
      </c>
      <c r="S9" t="s">
        <v>32</v>
      </c>
      <c r="W9" t="s">
        <v>33</v>
      </c>
    </row>
    <row r="10" spans="1:25" x14ac:dyDescent="0.25">
      <c r="Q10">
        <v>4</v>
      </c>
      <c r="R10" t="s">
        <v>24</v>
      </c>
      <c r="S10" t="s">
        <v>34</v>
      </c>
      <c r="W10" t="s">
        <v>35</v>
      </c>
    </row>
    <row r="11" spans="1:25" x14ac:dyDescent="0.25">
      <c r="A11" s="60" t="s">
        <v>1</v>
      </c>
      <c r="I11" s="9" t="s">
        <v>36</v>
      </c>
      <c r="Q11">
        <v>5</v>
      </c>
      <c r="R11" t="s">
        <v>24</v>
      </c>
      <c r="S11" t="s">
        <v>37</v>
      </c>
    </row>
    <row r="12" spans="1:25" x14ac:dyDescent="0.25">
      <c r="A12" t="s">
        <v>38</v>
      </c>
      <c r="D12" s="38">
        <v>44197</v>
      </c>
      <c r="H12" s="25" t="s">
        <v>39</v>
      </c>
      <c r="I12" t="s">
        <v>40</v>
      </c>
      <c r="K12" s="92" t="s">
        <v>41</v>
      </c>
      <c r="Q12" t="s">
        <v>42</v>
      </c>
      <c r="R12" t="s">
        <v>43</v>
      </c>
      <c r="W12" s="5" t="s">
        <v>44</v>
      </c>
    </row>
    <row r="13" spans="1:25" x14ac:dyDescent="0.25">
      <c r="A13" t="s">
        <v>45</v>
      </c>
      <c r="D13" s="38">
        <v>44211</v>
      </c>
      <c r="H13" s="25" t="s">
        <v>46</v>
      </c>
      <c r="I13" t="s">
        <v>47</v>
      </c>
      <c r="K13" s="3"/>
      <c r="Q13" s="19" t="s">
        <v>48</v>
      </c>
      <c r="R13" s="5" t="s">
        <v>49</v>
      </c>
      <c r="S13" s="5"/>
      <c r="T13" s="5" t="s">
        <v>50</v>
      </c>
      <c r="W13" t="s">
        <v>51</v>
      </c>
    </row>
    <row r="14" spans="1:25" x14ac:dyDescent="0.25">
      <c r="A14" t="s">
        <v>52</v>
      </c>
      <c r="D14" s="90">
        <v>44242</v>
      </c>
      <c r="I14" t="s">
        <v>53</v>
      </c>
      <c r="Q14" s="5"/>
      <c r="R14" s="5" t="s">
        <v>54</v>
      </c>
      <c r="S14" s="5"/>
      <c r="T14" s="5" t="s">
        <v>50</v>
      </c>
    </row>
    <row r="15" spans="1:25" x14ac:dyDescent="0.25">
      <c r="A15" t="s">
        <v>55</v>
      </c>
      <c r="D15" s="38">
        <v>44200</v>
      </c>
      <c r="I15" t="s">
        <v>56</v>
      </c>
      <c r="K15" t="s">
        <v>57</v>
      </c>
      <c r="Q15" s="19" t="s">
        <v>58</v>
      </c>
      <c r="R15" s="21" t="s">
        <v>59</v>
      </c>
    </row>
    <row r="16" spans="1:25" x14ac:dyDescent="0.25">
      <c r="A16" t="s">
        <v>60</v>
      </c>
      <c r="D16" s="38">
        <v>44211</v>
      </c>
      <c r="R16" s="21" t="s">
        <v>61</v>
      </c>
    </row>
    <row r="17" spans="1:22" x14ac:dyDescent="0.25">
      <c r="A17" t="s">
        <v>62</v>
      </c>
      <c r="D17" s="38">
        <v>44201</v>
      </c>
      <c r="I17" t="s">
        <v>63</v>
      </c>
      <c r="R17" s="7" t="s">
        <v>64</v>
      </c>
      <c r="T17" t="s">
        <v>65</v>
      </c>
    </row>
    <row r="18" spans="1:22" x14ac:dyDescent="0.25">
      <c r="I18" s="61" t="s">
        <v>66</v>
      </c>
      <c r="J18" t="s">
        <v>67</v>
      </c>
      <c r="R18" s="7" t="s">
        <v>68</v>
      </c>
      <c r="T18" t="s">
        <v>69</v>
      </c>
    </row>
    <row r="19" spans="1:22" x14ac:dyDescent="0.25">
      <c r="A19" t="s">
        <v>70</v>
      </c>
      <c r="I19" s="61" t="s">
        <v>71</v>
      </c>
      <c r="J19" t="s">
        <v>72</v>
      </c>
      <c r="R19" s="93" t="s">
        <v>73</v>
      </c>
      <c r="T19" t="s">
        <v>25</v>
      </c>
      <c r="V19" s="93" t="s">
        <v>74</v>
      </c>
    </row>
    <row r="20" spans="1:22" x14ac:dyDescent="0.25">
      <c r="A20" t="s">
        <v>75</v>
      </c>
      <c r="I20" s="61" t="s">
        <v>71</v>
      </c>
      <c r="J20" t="s">
        <v>76</v>
      </c>
      <c r="R20" s="7" t="s">
        <v>77</v>
      </c>
      <c r="T20" t="s">
        <v>78</v>
      </c>
    </row>
    <row r="21" spans="1:22" x14ac:dyDescent="0.25">
      <c r="R21" s="7" t="s">
        <v>79</v>
      </c>
      <c r="T21" t="s">
        <v>80</v>
      </c>
    </row>
    <row r="22" spans="1:22" x14ac:dyDescent="0.25">
      <c r="H22" s="25" t="s">
        <v>81</v>
      </c>
      <c r="I22" s="84" t="s">
        <v>82</v>
      </c>
      <c r="K22" s="92" t="s">
        <v>41</v>
      </c>
      <c r="L22" t="s">
        <v>83</v>
      </c>
      <c r="R22" s="7" t="s">
        <v>84</v>
      </c>
      <c r="T22" t="s">
        <v>85</v>
      </c>
    </row>
    <row r="23" spans="1:22" x14ac:dyDescent="0.25">
      <c r="H23" s="25" t="s">
        <v>86</v>
      </c>
      <c r="I23" s="84" t="s">
        <v>87</v>
      </c>
      <c r="K23" s="92" t="s">
        <v>41</v>
      </c>
      <c r="L23" t="s">
        <v>88</v>
      </c>
      <c r="R23" s="7" t="s">
        <v>89</v>
      </c>
      <c r="T23" t="s">
        <v>90</v>
      </c>
    </row>
    <row r="25" spans="1:22" x14ac:dyDescent="0.25">
      <c r="R25" s="93"/>
    </row>
  </sheetData>
  <mergeCells count="1">
    <mergeCell ref="B5:G6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C1:O19"/>
  <sheetViews>
    <sheetView zoomScaleNormal="100" workbookViewId="0"/>
  </sheetViews>
  <sheetFormatPr defaultRowHeight="15" x14ac:dyDescent="0.25"/>
  <cols>
    <col min="3" max="3" width="8.85546875" bestFit="1" customWidth="1"/>
    <col min="4" max="4" width="14.5703125" style="3" bestFit="1" customWidth="1"/>
    <col min="6" max="6" width="17.5703125" bestFit="1" customWidth="1"/>
    <col min="7" max="7" width="16" bestFit="1" customWidth="1"/>
    <col min="8" max="8" width="15" customWidth="1"/>
    <col min="9" max="9" width="3" customWidth="1"/>
  </cols>
  <sheetData>
    <row r="1" spans="3:14" x14ac:dyDescent="0.25">
      <c r="C1" t="s">
        <v>565</v>
      </c>
      <c r="D1" s="3" t="s">
        <v>542</v>
      </c>
    </row>
    <row r="2" spans="3:14" x14ac:dyDescent="0.25">
      <c r="H2" s="1" t="s">
        <v>566</v>
      </c>
      <c r="J2" s="1" t="s">
        <v>359</v>
      </c>
    </row>
    <row r="3" spans="3:14" x14ac:dyDescent="0.25">
      <c r="C3" t="s">
        <v>567</v>
      </c>
      <c r="D3" s="3" t="s">
        <v>568</v>
      </c>
      <c r="M3" t="s">
        <v>569</v>
      </c>
    </row>
    <row r="5" spans="3:14" x14ac:dyDescent="0.25">
      <c r="C5" t="s">
        <v>570</v>
      </c>
      <c r="D5" s="17" t="s">
        <v>571</v>
      </c>
      <c r="E5" t="s">
        <v>572</v>
      </c>
    </row>
    <row r="7" spans="3:14" ht="45" x14ac:dyDescent="0.25">
      <c r="H7" s="15" t="s">
        <v>573</v>
      </c>
      <c r="I7" s="15"/>
    </row>
    <row r="9" spans="3:14" ht="60" x14ac:dyDescent="0.25">
      <c r="F9" s="16" t="s">
        <v>574</v>
      </c>
      <c r="G9" s="16" t="s">
        <v>575</v>
      </c>
      <c r="H9" s="16" t="s">
        <v>576</v>
      </c>
      <c r="I9" s="16"/>
    </row>
    <row r="11" spans="3:14" x14ac:dyDescent="0.25">
      <c r="D11" s="3" t="s">
        <v>577</v>
      </c>
      <c r="E11" t="s">
        <v>376</v>
      </c>
      <c r="F11" s="5" t="s">
        <v>578</v>
      </c>
      <c r="G11" s="5" t="s">
        <v>579</v>
      </c>
      <c r="H11" s="5" t="s">
        <v>580</v>
      </c>
      <c r="I11" s="5"/>
      <c r="J11" t="s">
        <v>581</v>
      </c>
    </row>
    <row r="12" spans="3:14" x14ac:dyDescent="0.25">
      <c r="E12" t="s">
        <v>582</v>
      </c>
      <c r="F12" s="5" t="s">
        <v>583</v>
      </c>
      <c r="G12" s="5" t="s">
        <v>584</v>
      </c>
      <c r="H12" s="5" t="s">
        <v>585</v>
      </c>
    </row>
    <row r="13" spans="3:14" x14ac:dyDescent="0.25">
      <c r="F13" t="s">
        <v>586</v>
      </c>
      <c r="G13" t="s">
        <v>88</v>
      </c>
      <c r="H13" t="s">
        <v>587</v>
      </c>
      <c r="K13" s="96" t="s">
        <v>588</v>
      </c>
      <c r="L13" s="96"/>
      <c r="M13" s="96"/>
      <c r="N13" s="96"/>
    </row>
    <row r="14" spans="3:14" x14ac:dyDescent="0.25">
      <c r="F14" t="s">
        <v>589</v>
      </c>
      <c r="G14" t="s">
        <v>590</v>
      </c>
      <c r="H14" t="s">
        <v>591</v>
      </c>
      <c r="K14" t="s">
        <v>592</v>
      </c>
    </row>
    <row r="15" spans="3:14" x14ac:dyDescent="0.25">
      <c r="F15" t="s">
        <v>593</v>
      </c>
      <c r="G15" t="s">
        <v>594</v>
      </c>
      <c r="M15" t="s">
        <v>595</v>
      </c>
    </row>
    <row r="16" spans="3:14" x14ac:dyDescent="0.25">
      <c r="F16" t="s">
        <v>596</v>
      </c>
      <c r="G16" t="s">
        <v>597</v>
      </c>
    </row>
    <row r="17" spans="6:15" x14ac:dyDescent="0.25">
      <c r="F17" t="s">
        <v>598</v>
      </c>
      <c r="K17" t="s">
        <v>376</v>
      </c>
      <c r="O17" t="s">
        <v>599</v>
      </c>
    </row>
    <row r="19" spans="6:15" x14ac:dyDescent="0.25">
      <c r="M19" t="s">
        <v>600</v>
      </c>
    </row>
  </sheetData>
  <mergeCells count="1">
    <mergeCell ref="K13:N13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1:Q22"/>
  <sheetViews>
    <sheetView topLeftCell="H1" workbookViewId="0">
      <selection activeCell="H1" sqref="H1"/>
    </sheetView>
  </sheetViews>
  <sheetFormatPr defaultRowHeight="15" x14ac:dyDescent="0.25"/>
  <cols>
    <col min="3" max="3" width="17.140625" bestFit="1" customWidth="1"/>
    <col min="5" max="5" width="20.7109375" bestFit="1" customWidth="1"/>
    <col min="6" max="6" width="10.85546875" bestFit="1" customWidth="1"/>
    <col min="7" max="7" width="10.140625" bestFit="1" customWidth="1"/>
    <col min="12" max="12" width="21.140625" bestFit="1" customWidth="1"/>
    <col min="13" max="13" width="38.140625" bestFit="1" customWidth="1"/>
    <col min="14" max="14" width="28.7109375" bestFit="1" customWidth="1"/>
    <col min="15" max="15" width="13.7109375" bestFit="1" customWidth="1"/>
  </cols>
  <sheetData>
    <row r="1" spans="3:17" x14ac:dyDescent="0.25">
      <c r="E1" t="s">
        <v>601</v>
      </c>
      <c r="K1" s="6" t="s">
        <v>602</v>
      </c>
    </row>
    <row r="2" spans="3:17" x14ac:dyDescent="0.25">
      <c r="C2" t="s">
        <v>603</v>
      </c>
      <c r="E2" t="s">
        <v>604</v>
      </c>
      <c r="G2" t="s">
        <v>605</v>
      </c>
      <c r="H2" t="s">
        <v>606</v>
      </c>
      <c r="K2" s="7" t="s">
        <v>607</v>
      </c>
    </row>
    <row r="3" spans="3:17" x14ac:dyDescent="0.25">
      <c r="K3" s="1" t="s">
        <v>359</v>
      </c>
      <c r="M3" s="1" t="s">
        <v>608</v>
      </c>
      <c r="N3" s="8" t="s">
        <v>609</v>
      </c>
    </row>
    <row r="4" spans="3:17" x14ac:dyDescent="0.25">
      <c r="C4" t="s">
        <v>610</v>
      </c>
      <c r="E4" s="1" t="s">
        <v>611</v>
      </c>
      <c r="G4" t="s">
        <v>612</v>
      </c>
      <c r="H4" t="s">
        <v>606</v>
      </c>
    </row>
    <row r="5" spans="3:17" x14ac:dyDescent="0.25">
      <c r="K5" s="2" t="s">
        <v>613</v>
      </c>
      <c r="L5" s="3" t="s">
        <v>614</v>
      </c>
      <c r="M5" s="2" t="s">
        <v>615</v>
      </c>
    </row>
    <row r="6" spans="3:17" x14ac:dyDescent="0.25">
      <c r="I6" t="s">
        <v>616</v>
      </c>
      <c r="K6" t="s">
        <v>17</v>
      </c>
      <c r="L6" s="3" t="s">
        <v>617</v>
      </c>
      <c r="M6" t="s">
        <v>618</v>
      </c>
    </row>
    <row r="8" spans="3:17" x14ac:dyDescent="0.25">
      <c r="K8" t="s">
        <v>619</v>
      </c>
      <c r="M8" t="s">
        <v>620</v>
      </c>
    </row>
    <row r="9" spans="3:17" x14ac:dyDescent="0.25">
      <c r="M9" t="s">
        <v>621</v>
      </c>
    </row>
    <row r="10" spans="3:17" x14ac:dyDescent="0.25">
      <c r="I10" s="1" t="s">
        <v>622</v>
      </c>
      <c r="M10" s="4" t="s">
        <v>623</v>
      </c>
      <c r="N10" s="5" t="s">
        <v>414</v>
      </c>
      <c r="O10" s="8" t="s">
        <v>624</v>
      </c>
      <c r="P10" s="7" t="s">
        <v>354</v>
      </c>
      <c r="Q10" s="9" t="s">
        <v>625</v>
      </c>
    </row>
    <row r="11" spans="3:17" x14ac:dyDescent="0.25">
      <c r="I11" s="1" t="s">
        <v>566</v>
      </c>
      <c r="M11" s="4" t="s">
        <v>626</v>
      </c>
      <c r="N11" s="5" t="s">
        <v>408</v>
      </c>
    </row>
    <row r="12" spans="3:17" x14ac:dyDescent="0.25">
      <c r="I12" s="7" t="s">
        <v>627</v>
      </c>
      <c r="N12" s="7" t="s">
        <v>628</v>
      </c>
    </row>
    <row r="13" spans="3:17" x14ac:dyDescent="0.25">
      <c r="I13" s="7" t="s">
        <v>629</v>
      </c>
    </row>
    <row r="16" spans="3:17" x14ac:dyDescent="0.25">
      <c r="M16" t="s">
        <v>630</v>
      </c>
      <c r="N16" t="s">
        <v>631</v>
      </c>
    </row>
    <row r="17" spans="6:14" x14ac:dyDescent="0.25">
      <c r="J17" s="10" t="s">
        <v>632</v>
      </c>
    </row>
    <row r="18" spans="6:14" x14ac:dyDescent="0.25">
      <c r="J18">
        <v>1</v>
      </c>
      <c r="K18" s="10" t="s">
        <v>633</v>
      </c>
      <c r="M18" t="s">
        <v>634</v>
      </c>
      <c r="N18" t="s">
        <v>635</v>
      </c>
    </row>
    <row r="19" spans="6:14" x14ac:dyDescent="0.25">
      <c r="F19" t="s">
        <v>636</v>
      </c>
      <c r="J19">
        <v>2</v>
      </c>
      <c r="K19" s="11" t="s">
        <v>637</v>
      </c>
      <c r="M19" t="s">
        <v>638</v>
      </c>
    </row>
    <row r="20" spans="6:14" x14ac:dyDescent="0.25">
      <c r="F20" t="s">
        <v>639</v>
      </c>
      <c r="J20">
        <v>3</v>
      </c>
      <c r="K20" s="11" t="s">
        <v>640</v>
      </c>
      <c r="M20" t="s">
        <v>605</v>
      </c>
    </row>
    <row r="21" spans="6:14" x14ac:dyDescent="0.25">
      <c r="J21">
        <v>4</v>
      </c>
      <c r="K21" t="s">
        <v>641</v>
      </c>
      <c r="M21" s="7" t="s">
        <v>628</v>
      </c>
      <c r="N21" t="s">
        <v>642</v>
      </c>
    </row>
    <row r="22" spans="6:14" x14ac:dyDescent="0.25">
      <c r="J22">
        <v>5</v>
      </c>
      <c r="K22" t="s">
        <v>643</v>
      </c>
      <c r="M22" s="7" t="s">
        <v>629</v>
      </c>
      <c r="N22" t="s">
        <v>644</v>
      </c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D1:J13"/>
  <sheetViews>
    <sheetView workbookViewId="0"/>
  </sheetViews>
  <sheetFormatPr defaultRowHeight="15" x14ac:dyDescent="0.25"/>
  <cols>
    <col min="4" max="4" width="12.140625" customWidth="1"/>
    <col min="9" max="9" width="16.7109375" customWidth="1"/>
  </cols>
  <sheetData>
    <row r="1" spans="4:10" x14ac:dyDescent="0.25">
      <c r="G1" t="s">
        <v>645</v>
      </c>
    </row>
    <row r="3" spans="4:10" x14ac:dyDescent="0.25">
      <c r="F3" t="s">
        <v>646</v>
      </c>
    </row>
    <row r="6" spans="4:10" x14ac:dyDescent="0.25">
      <c r="D6" t="s">
        <v>647</v>
      </c>
      <c r="E6" s="5" t="s">
        <v>648</v>
      </c>
      <c r="I6" s="5" t="s">
        <v>649</v>
      </c>
      <c r="J6" s="3" t="s">
        <v>650</v>
      </c>
    </row>
    <row r="8" spans="4:10" x14ac:dyDescent="0.25">
      <c r="E8" s="3" t="s">
        <v>613</v>
      </c>
      <c r="G8" s="3" t="s">
        <v>651</v>
      </c>
      <c r="I8" t="s">
        <v>652</v>
      </c>
    </row>
    <row r="10" spans="4:10" x14ac:dyDescent="0.25">
      <c r="D10" t="s">
        <v>653</v>
      </c>
      <c r="E10" s="72" t="s">
        <v>654</v>
      </c>
      <c r="I10" s="7" t="s">
        <v>655</v>
      </c>
    </row>
    <row r="11" spans="4:10" x14ac:dyDescent="0.25">
      <c r="D11" t="s">
        <v>656</v>
      </c>
      <c r="E11" s="72" t="s">
        <v>657</v>
      </c>
      <c r="I11" s="7" t="s">
        <v>658</v>
      </c>
    </row>
    <row r="12" spans="4:10" x14ac:dyDescent="0.25">
      <c r="D12" t="s">
        <v>659</v>
      </c>
      <c r="E12" s="72" t="s">
        <v>660</v>
      </c>
      <c r="G12" t="s">
        <v>661</v>
      </c>
    </row>
    <row r="13" spans="4:10" x14ac:dyDescent="0.25">
      <c r="D13" t="s">
        <v>662</v>
      </c>
      <c r="G13" s="3" t="s">
        <v>663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workbookViewId="0"/>
  </sheetViews>
  <sheetFormatPr defaultRowHeight="15" x14ac:dyDescent="0.25"/>
  <cols>
    <col min="1" max="1" width="9.5703125" bestFit="1" customWidth="1"/>
    <col min="2" max="2" width="9.5703125" customWidth="1"/>
    <col min="3" max="3" width="17.5703125" bestFit="1" customWidth="1"/>
    <col min="11" max="11" width="7" bestFit="1" customWidth="1"/>
    <col min="12" max="12" width="16.42578125" bestFit="1" customWidth="1"/>
  </cols>
  <sheetData>
    <row r="1" spans="1:12" x14ac:dyDescent="0.25">
      <c r="A1" t="s">
        <v>664</v>
      </c>
      <c r="B1" t="s">
        <v>665</v>
      </c>
      <c r="C1" t="s">
        <v>666</v>
      </c>
      <c r="K1" t="s">
        <v>446</v>
      </c>
      <c r="L1" t="s">
        <v>667</v>
      </c>
    </row>
    <row r="2" spans="1:12" x14ac:dyDescent="0.25">
      <c r="A2">
        <v>1</v>
      </c>
      <c r="B2">
        <v>124</v>
      </c>
      <c r="C2" s="102" t="s">
        <v>668</v>
      </c>
      <c r="J2">
        <v>1</v>
      </c>
      <c r="K2" s="44" t="s">
        <v>669</v>
      </c>
      <c r="L2" s="45"/>
    </row>
    <row r="3" spans="1:12" x14ac:dyDescent="0.25">
      <c r="A3">
        <v>2</v>
      </c>
      <c r="B3">
        <v>567</v>
      </c>
      <c r="C3" s="102"/>
      <c r="J3">
        <v>2</v>
      </c>
      <c r="L3" s="36"/>
    </row>
    <row r="4" spans="1:12" x14ac:dyDescent="0.25">
      <c r="A4">
        <v>3</v>
      </c>
      <c r="B4">
        <v>345</v>
      </c>
      <c r="C4" s="102"/>
      <c r="J4">
        <v>3</v>
      </c>
      <c r="K4" t="s">
        <v>670</v>
      </c>
      <c r="L4" s="36"/>
    </row>
    <row r="5" spans="1:12" x14ac:dyDescent="0.25">
      <c r="A5">
        <v>4</v>
      </c>
      <c r="B5">
        <v>768</v>
      </c>
      <c r="C5" s="102" t="s">
        <v>671</v>
      </c>
      <c r="J5">
        <v>4</v>
      </c>
      <c r="L5" s="36"/>
    </row>
    <row r="6" spans="1:12" x14ac:dyDescent="0.25">
      <c r="A6">
        <v>5</v>
      </c>
      <c r="B6">
        <v>874</v>
      </c>
      <c r="C6" s="102"/>
    </row>
    <row r="7" spans="1:12" x14ac:dyDescent="0.25">
      <c r="A7">
        <v>6</v>
      </c>
      <c r="B7">
        <v>675</v>
      </c>
      <c r="C7" s="102"/>
    </row>
    <row r="8" spans="1:12" x14ac:dyDescent="0.25">
      <c r="A8">
        <v>7</v>
      </c>
      <c r="B8">
        <v>982</v>
      </c>
      <c r="C8" s="102"/>
    </row>
    <row r="9" spans="1:12" x14ac:dyDescent="0.25">
      <c r="A9">
        <v>8</v>
      </c>
      <c r="B9">
        <v>567</v>
      </c>
      <c r="C9" s="102" t="s">
        <v>672</v>
      </c>
    </row>
    <row r="10" spans="1:12" x14ac:dyDescent="0.25">
      <c r="A10">
        <v>9</v>
      </c>
      <c r="B10">
        <v>784</v>
      </c>
      <c r="C10" s="102"/>
    </row>
    <row r="11" spans="1:12" x14ac:dyDescent="0.25">
      <c r="B11">
        <f>SUM(B2:B10)</f>
        <v>5686</v>
      </c>
    </row>
    <row r="13" spans="1:12" x14ac:dyDescent="0.25">
      <c r="C13" t="s">
        <v>673</v>
      </c>
      <c r="D13" t="s">
        <v>665</v>
      </c>
      <c r="E13" t="s">
        <v>674</v>
      </c>
    </row>
    <row r="14" spans="1:12" x14ac:dyDescent="0.25">
      <c r="C14" t="s">
        <v>668</v>
      </c>
      <c r="D14">
        <f>SUM(B2:B4)</f>
        <v>1036</v>
      </c>
      <c r="E14">
        <v>1036</v>
      </c>
    </row>
    <row r="15" spans="1:12" x14ac:dyDescent="0.25">
      <c r="C15" t="s">
        <v>671</v>
      </c>
      <c r="D15">
        <f>SUM(B5:B8)</f>
        <v>3299</v>
      </c>
      <c r="E15">
        <v>3299</v>
      </c>
    </row>
    <row r="16" spans="1:12" x14ac:dyDescent="0.25">
      <c r="C16" t="s">
        <v>672</v>
      </c>
      <c r="D16">
        <f>SUM(B9:B10)</f>
        <v>1351</v>
      </c>
      <c r="E16">
        <v>1351</v>
      </c>
    </row>
    <row r="17" spans="4:4" x14ac:dyDescent="0.25">
      <c r="D17">
        <f>SUM(D14:D16)</f>
        <v>5686</v>
      </c>
    </row>
  </sheetData>
  <mergeCells count="3">
    <mergeCell ref="C2:C4"/>
    <mergeCell ref="C5:C8"/>
    <mergeCell ref="C9:C10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40"/>
  <sheetViews>
    <sheetView topLeftCell="E12" zoomScaleNormal="100" workbookViewId="0">
      <selection activeCell="Q19" sqref="Q19"/>
    </sheetView>
  </sheetViews>
  <sheetFormatPr defaultRowHeight="15" x14ac:dyDescent="0.25"/>
  <cols>
    <col min="1" max="1" width="19.140625" customWidth="1"/>
    <col min="3" max="3" width="11.140625" customWidth="1"/>
  </cols>
  <sheetData>
    <row r="1" spans="1:26" x14ac:dyDescent="0.25">
      <c r="G1" s="3" t="s">
        <v>675</v>
      </c>
    </row>
    <row r="3" spans="1:26" x14ac:dyDescent="0.25">
      <c r="B3" s="1" t="s">
        <v>676</v>
      </c>
      <c r="M3" s="1" t="s">
        <v>677</v>
      </c>
    </row>
    <row r="4" spans="1:26" x14ac:dyDescent="0.25">
      <c r="B4" t="s">
        <v>678</v>
      </c>
      <c r="D4" s="42" t="s">
        <v>679</v>
      </c>
      <c r="L4" t="s">
        <v>680</v>
      </c>
    </row>
    <row r="5" spans="1:26" x14ac:dyDescent="0.25">
      <c r="B5" s="7" t="s">
        <v>681</v>
      </c>
    </row>
    <row r="6" spans="1:26" x14ac:dyDescent="0.25">
      <c r="A6" t="s">
        <v>682</v>
      </c>
      <c r="B6" s="7" t="s">
        <v>683</v>
      </c>
    </row>
    <row r="7" spans="1:26" ht="30.95" customHeight="1" x14ac:dyDescent="0.25">
      <c r="B7" s="49" t="s">
        <v>684</v>
      </c>
      <c r="C7" s="39"/>
      <c r="I7" s="106" t="s">
        <v>685</v>
      </c>
      <c r="J7" s="106"/>
      <c r="K7" s="106"/>
      <c r="L7" s="42" t="s">
        <v>679</v>
      </c>
      <c r="R7" s="106" t="s">
        <v>686</v>
      </c>
      <c r="S7" s="106"/>
      <c r="T7" s="106"/>
      <c r="U7" s="42" t="s">
        <v>687</v>
      </c>
    </row>
    <row r="9" spans="1:26" ht="30.6" customHeight="1" x14ac:dyDescent="0.25">
      <c r="B9" s="1" t="s">
        <v>688</v>
      </c>
      <c r="G9" s="50"/>
      <c r="H9" s="50"/>
      <c r="I9" s="107" t="s">
        <v>689</v>
      </c>
      <c r="J9" s="107"/>
      <c r="K9" s="107"/>
      <c r="L9" s="50"/>
      <c r="M9" s="50"/>
      <c r="N9" s="50"/>
      <c r="O9" s="50"/>
      <c r="Q9" s="50" t="s">
        <v>690</v>
      </c>
      <c r="R9" s="50"/>
      <c r="S9" s="50"/>
      <c r="T9" s="50" t="s">
        <v>691</v>
      </c>
      <c r="U9" s="50"/>
      <c r="V9" s="50" t="s">
        <v>692</v>
      </c>
      <c r="W9" s="50"/>
      <c r="X9" s="50"/>
      <c r="Y9" s="50"/>
      <c r="Z9" s="50"/>
    </row>
    <row r="10" spans="1:26" x14ac:dyDescent="0.25">
      <c r="A10" t="s">
        <v>693</v>
      </c>
      <c r="G10" s="50"/>
      <c r="H10" s="50"/>
      <c r="I10" s="50"/>
      <c r="J10" s="50"/>
      <c r="K10" s="50"/>
      <c r="L10" s="50"/>
      <c r="M10" s="50"/>
      <c r="N10" s="50"/>
      <c r="O10" s="50"/>
      <c r="P10" s="25" t="s">
        <v>694</v>
      </c>
      <c r="Q10" s="50" t="s">
        <v>695</v>
      </c>
      <c r="R10" s="50"/>
      <c r="S10" s="50"/>
      <c r="T10" s="50"/>
      <c r="U10" s="50"/>
      <c r="V10" s="50"/>
      <c r="W10" s="50"/>
      <c r="X10" s="50"/>
      <c r="Y10" s="50"/>
      <c r="Z10" s="50"/>
    </row>
    <row r="11" spans="1:26" x14ac:dyDescent="0.25">
      <c r="G11" s="50"/>
      <c r="H11" s="50"/>
      <c r="I11" s="50"/>
      <c r="J11" s="50"/>
      <c r="K11" s="50"/>
      <c r="L11" s="50"/>
      <c r="M11" s="50"/>
      <c r="N11" s="50"/>
      <c r="O11" s="50"/>
      <c r="Q11" s="50" t="s">
        <v>696</v>
      </c>
      <c r="R11" s="50"/>
      <c r="S11" s="50"/>
      <c r="T11" s="52"/>
      <c r="U11" s="52"/>
      <c r="V11" s="50"/>
      <c r="W11" s="50" t="s">
        <v>697</v>
      </c>
      <c r="X11" s="50"/>
      <c r="Y11" s="50"/>
      <c r="Z11" s="50"/>
    </row>
    <row r="12" spans="1:26" x14ac:dyDescent="0.25">
      <c r="A12" s="41" t="s">
        <v>698</v>
      </c>
      <c r="D12" s="41" t="s">
        <v>699</v>
      </c>
      <c r="G12" s="50"/>
      <c r="H12" s="50" t="s">
        <v>700</v>
      </c>
      <c r="I12" s="50"/>
      <c r="J12" s="50" t="s">
        <v>701</v>
      </c>
      <c r="K12" s="50"/>
      <c r="L12" s="50"/>
      <c r="M12" s="50" t="s">
        <v>702</v>
      </c>
      <c r="N12" s="50"/>
      <c r="O12" s="50"/>
      <c r="Q12" s="50"/>
      <c r="R12" s="50"/>
      <c r="S12" s="53">
        <v>44286</v>
      </c>
      <c r="T12" s="54"/>
      <c r="U12" s="55">
        <v>44321</v>
      </c>
      <c r="V12" s="50"/>
      <c r="W12" s="50"/>
      <c r="X12" s="50"/>
      <c r="Y12" s="50"/>
      <c r="Z12" s="50"/>
    </row>
    <row r="13" spans="1:26" x14ac:dyDescent="0.25">
      <c r="B13" s="103" t="s">
        <v>703</v>
      </c>
      <c r="C13" s="104"/>
      <c r="G13" s="50"/>
      <c r="H13" s="50"/>
      <c r="I13" s="50"/>
      <c r="J13" s="50"/>
      <c r="K13" s="50"/>
      <c r="L13" s="50"/>
      <c r="M13" s="50"/>
      <c r="N13" s="50"/>
      <c r="O13" s="50"/>
      <c r="Q13" s="50"/>
      <c r="R13" s="50"/>
      <c r="S13" s="50" t="s">
        <v>704</v>
      </c>
      <c r="T13" s="50"/>
      <c r="U13" s="50" t="s">
        <v>705</v>
      </c>
      <c r="V13" s="50"/>
      <c r="W13" s="50"/>
      <c r="X13" s="50"/>
      <c r="Y13" s="50"/>
      <c r="Z13" s="50"/>
    </row>
    <row r="14" spans="1:26" x14ac:dyDescent="0.25">
      <c r="B14" s="104"/>
      <c r="C14" s="104"/>
      <c r="F14" s="25" t="s">
        <v>577</v>
      </c>
      <c r="G14" s="50" t="s">
        <v>706</v>
      </c>
      <c r="H14" s="50"/>
      <c r="I14" s="50"/>
      <c r="J14" s="50" t="s">
        <v>707</v>
      </c>
      <c r="K14" s="50"/>
      <c r="L14" s="50"/>
      <c r="M14" s="50"/>
      <c r="N14" s="50"/>
      <c r="O14" s="50"/>
      <c r="Q14" s="50"/>
      <c r="R14" s="50"/>
      <c r="S14" s="50"/>
      <c r="T14" s="50"/>
      <c r="U14" s="50"/>
      <c r="V14" s="50"/>
      <c r="W14" s="50"/>
      <c r="X14" s="50"/>
      <c r="Y14" s="50"/>
      <c r="Z14" s="50"/>
    </row>
    <row r="15" spans="1:26" ht="30.6" customHeight="1" x14ac:dyDescent="0.25">
      <c r="A15" s="94" t="s">
        <v>708</v>
      </c>
      <c r="B15" s="94"/>
      <c r="D15" t="s">
        <v>709</v>
      </c>
      <c r="G15" s="108" t="s">
        <v>710</v>
      </c>
      <c r="H15" s="108"/>
      <c r="I15" s="108"/>
      <c r="J15" s="51" t="s">
        <v>711</v>
      </c>
      <c r="K15" s="50"/>
      <c r="L15" s="50"/>
      <c r="M15" s="50"/>
      <c r="N15" s="50"/>
      <c r="O15" s="50"/>
      <c r="Q15" s="50"/>
      <c r="R15" s="50"/>
      <c r="S15" s="50"/>
      <c r="T15" s="50"/>
      <c r="U15" s="50"/>
      <c r="V15" s="50"/>
      <c r="W15" s="50"/>
      <c r="X15" s="50"/>
      <c r="Y15" s="50"/>
      <c r="Z15" s="50"/>
    </row>
    <row r="16" spans="1:26" x14ac:dyDescent="0.25">
      <c r="A16" t="s">
        <v>712</v>
      </c>
    </row>
    <row r="17" spans="1:27" x14ac:dyDescent="0.25">
      <c r="A17" t="s">
        <v>713</v>
      </c>
    </row>
    <row r="19" spans="1:27" x14ac:dyDescent="0.25">
      <c r="A19" s="70" t="s">
        <v>714</v>
      </c>
      <c r="H19" s="105" t="s">
        <v>715</v>
      </c>
      <c r="I19" s="105"/>
      <c r="P19" s="56" t="s">
        <v>716</v>
      </c>
      <c r="Q19" t="s">
        <v>717</v>
      </c>
      <c r="W19" s="105" t="s">
        <v>715</v>
      </c>
      <c r="X19" s="105"/>
    </row>
    <row r="20" spans="1:27" x14ac:dyDescent="0.25">
      <c r="A20" s="70" t="s">
        <v>718</v>
      </c>
    </row>
    <row r="22" spans="1:27" x14ac:dyDescent="0.25">
      <c r="H22" s="5" t="s">
        <v>719</v>
      </c>
      <c r="P22" s="19" t="s">
        <v>720</v>
      </c>
      <c r="W22" s="5" t="s">
        <v>721</v>
      </c>
    </row>
    <row r="24" spans="1:27" x14ac:dyDescent="0.25">
      <c r="B24" s="61" t="s">
        <v>71</v>
      </c>
      <c r="C24" s="70" t="s">
        <v>722</v>
      </c>
      <c r="H24" t="s">
        <v>723</v>
      </c>
      <c r="P24" s="57" t="s">
        <v>724</v>
      </c>
      <c r="Q24" t="s">
        <v>725</v>
      </c>
      <c r="W24" t="s">
        <v>726</v>
      </c>
    </row>
    <row r="25" spans="1:27" x14ac:dyDescent="0.25">
      <c r="B25" s="61" t="s">
        <v>71</v>
      </c>
      <c r="C25" s="70" t="s">
        <v>727</v>
      </c>
      <c r="H25" t="s">
        <v>728</v>
      </c>
      <c r="P25" t="s">
        <v>729</v>
      </c>
    </row>
    <row r="26" spans="1:27" x14ac:dyDescent="0.25">
      <c r="C26" s="70" t="s">
        <v>730</v>
      </c>
      <c r="P26" t="s">
        <v>731</v>
      </c>
      <c r="X26" t="s">
        <v>732</v>
      </c>
      <c r="Y26" s="3" t="s">
        <v>733</v>
      </c>
      <c r="Z26" t="s">
        <v>734</v>
      </c>
    </row>
    <row r="27" spans="1:27" x14ac:dyDescent="0.25">
      <c r="Z27" t="s">
        <v>735</v>
      </c>
      <c r="AA27" t="s">
        <v>17</v>
      </c>
    </row>
    <row r="28" spans="1:27" x14ac:dyDescent="0.25">
      <c r="X28" t="s">
        <v>736</v>
      </c>
      <c r="Z28">
        <f>100*90%</f>
        <v>90</v>
      </c>
    </row>
    <row r="29" spans="1:27" x14ac:dyDescent="0.25">
      <c r="I29" t="s">
        <v>737</v>
      </c>
    </row>
    <row r="30" spans="1:27" x14ac:dyDescent="0.25">
      <c r="H30" s="46">
        <v>1</v>
      </c>
      <c r="J30" s="46">
        <v>1</v>
      </c>
    </row>
    <row r="32" spans="1:27" x14ac:dyDescent="0.25">
      <c r="H32" t="s">
        <v>734</v>
      </c>
      <c r="J32" t="s">
        <v>738</v>
      </c>
    </row>
    <row r="33" spans="8:11" x14ac:dyDescent="0.25">
      <c r="H33" t="s">
        <v>739</v>
      </c>
      <c r="J33" t="s">
        <v>740</v>
      </c>
    </row>
    <row r="34" spans="8:11" x14ac:dyDescent="0.25">
      <c r="H34" s="42" t="s">
        <v>741</v>
      </c>
    </row>
    <row r="36" spans="8:11" x14ac:dyDescent="0.25">
      <c r="H36" t="s">
        <v>742</v>
      </c>
      <c r="K36" t="s">
        <v>334</v>
      </c>
    </row>
    <row r="37" spans="8:11" x14ac:dyDescent="0.25">
      <c r="H37" t="s">
        <v>743</v>
      </c>
      <c r="K37">
        <v>100</v>
      </c>
    </row>
    <row r="38" spans="8:11" x14ac:dyDescent="0.25">
      <c r="H38" t="s">
        <v>744</v>
      </c>
      <c r="K38">
        <v>80</v>
      </c>
    </row>
    <row r="39" spans="8:11" ht="15.75" thickBot="1" x14ac:dyDescent="0.3">
      <c r="H39" t="s">
        <v>745</v>
      </c>
      <c r="K39" s="69">
        <v>20</v>
      </c>
    </row>
    <row r="40" spans="8:11" ht="15.75" thickTop="1" x14ac:dyDescent="0.25"/>
  </sheetData>
  <mergeCells count="8">
    <mergeCell ref="B13:C14"/>
    <mergeCell ref="A15:B15"/>
    <mergeCell ref="W19:X19"/>
    <mergeCell ref="I7:K7"/>
    <mergeCell ref="R7:T7"/>
    <mergeCell ref="I9:K9"/>
    <mergeCell ref="G15:I15"/>
    <mergeCell ref="H19:I19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2:T24"/>
  <sheetViews>
    <sheetView workbookViewId="0">
      <selection activeCell="M17" sqref="M16:O17"/>
    </sheetView>
  </sheetViews>
  <sheetFormatPr defaultRowHeight="15" x14ac:dyDescent="0.25"/>
  <sheetData>
    <row r="12" spans="12:20" x14ac:dyDescent="0.25">
      <c r="M12" t="s">
        <v>91</v>
      </c>
      <c r="O12" t="s">
        <v>92</v>
      </c>
      <c r="P12" t="s">
        <v>50</v>
      </c>
    </row>
    <row r="16" spans="12:20" x14ac:dyDescent="0.25">
      <c r="L16" s="25" t="s">
        <v>93</v>
      </c>
      <c r="M16" t="s">
        <v>94</v>
      </c>
      <c r="P16" t="s">
        <v>95</v>
      </c>
      <c r="Q16" t="s">
        <v>96</v>
      </c>
      <c r="S16" t="s">
        <v>97</v>
      </c>
      <c r="T16" t="s">
        <v>98</v>
      </c>
    </row>
    <row r="17" spans="13:20" x14ac:dyDescent="0.25">
      <c r="M17" t="s">
        <v>99</v>
      </c>
      <c r="Q17" t="s">
        <v>100</v>
      </c>
      <c r="S17" t="s">
        <v>101</v>
      </c>
      <c r="T17" t="s">
        <v>102</v>
      </c>
    </row>
    <row r="20" spans="13:20" x14ac:dyDescent="0.25">
      <c r="M20" t="s">
        <v>103</v>
      </c>
      <c r="N20" t="s">
        <v>104</v>
      </c>
    </row>
    <row r="21" spans="13:20" x14ac:dyDescent="0.25">
      <c r="N21" t="s">
        <v>105</v>
      </c>
    </row>
    <row r="22" spans="13:20" x14ac:dyDescent="0.25">
      <c r="N22" t="s">
        <v>106</v>
      </c>
    </row>
    <row r="23" spans="13:20" x14ac:dyDescent="0.25">
      <c r="N23" t="s">
        <v>107</v>
      </c>
    </row>
    <row r="24" spans="13:20" x14ac:dyDescent="0.25">
      <c r="N24" t="s">
        <v>108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Q19"/>
  <sheetViews>
    <sheetView workbookViewId="0"/>
  </sheetViews>
  <sheetFormatPr defaultRowHeight="15" x14ac:dyDescent="0.25"/>
  <cols>
    <col min="5" max="5" width="9.5703125" bestFit="1" customWidth="1"/>
    <col min="16" max="16" width="12.5703125" bestFit="1" customWidth="1"/>
    <col min="17" max="17" width="11" bestFit="1" customWidth="1"/>
  </cols>
  <sheetData>
    <row r="1" spans="2:17" x14ac:dyDescent="0.25">
      <c r="C1" t="s">
        <v>109</v>
      </c>
      <c r="H1" t="s">
        <v>19</v>
      </c>
    </row>
    <row r="2" spans="2:17" x14ac:dyDescent="0.25">
      <c r="C2" t="s">
        <v>110</v>
      </c>
      <c r="G2" t="s">
        <v>111</v>
      </c>
      <c r="H2" t="s">
        <v>112</v>
      </c>
    </row>
    <row r="3" spans="2:17" x14ac:dyDescent="0.25">
      <c r="E3" t="s">
        <v>16</v>
      </c>
      <c r="G3" t="s">
        <v>17</v>
      </c>
      <c r="H3" t="s">
        <v>18</v>
      </c>
      <c r="I3" t="s">
        <v>19</v>
      </c>
    </row>
    <row r="4" spans="2:17" x14ac:dyDescent="0.25">
      <c r="E4" t="s">
        <v>23</v>
      </c>
      <c r="F4" s="46">
        <v>1</v>
      </c>
      <c r="G4">
        <v>1</v>
      </c>
      <c r="H4">
        <v>2</v>
      </c>
      <c r="I4" s="1">
        <f>H4-G4</f>
        <v>1</v>
      </c>
    </row>
    <row r="5" spans="2:17" x14ac:dyDescent="0.25">
      <c r="E5" t="s">
        <v>26</v>
      </c>
      <c r="F5" s="46">
        <v>1</v>
      </c>
      <c r="G5">
        <v>50</v>
      </c>
      <c r="H5">
        <v>75</v>
      </c>
      <c r="I5" s="1">
        <f>H5-G5</f>
        <v>25</v>
      </c>
      <c r="J5" t="s">
        <v>27</v>
      </c>
      <c r="K5" t="s">
        <v>28</v>
      </c>
      <c r="M5">
        <v>26</v>
      </c>
      <c r="N5" t="s">
        <v>113</v>
      </c>
    </row>
    <row r="6" spans="2:17" x14ac:dyDescent="0.25">
      <c r="I6" s="89">
        <v>24</v>
      </c>
    </row>
    <row r="7" spans="2:17" x14ac:dyDescent="0.25">
      <c r="I7" s="89">
        <v>26</v>
      </c>
    </row>
    <row r="9" spans="2:17" x14ac:dyDescent="0.25">
      <c r="I9" s="95" t="s">
        <v>114</v>
      </c>
      <c r="J9" s="95"/>
      <c r="K9" s="95"/>
      <c r="L9" s="95"/>
    </row>
    <row r="10" spans="2:17" x14ac:dyDescent="0.25">
      <c r="B10" s="89" t="s">
        <v>115</v>
      </c>
      <c r="I10" s="44" t="s">
        <v>116</v>
      </c>
      <c r="J10" s="44" t="s">
        <v>117</v>
      </c>
      <c r="K10" s="45"/>
      <c r="L10" s="44"/>
      <c r="O10">
        <v>25</v>
      </c>
      <c r="P10" s="43">
        <v>2000000</v>
      </c>
      <c r="Q10" s="71">
        <f>O10*P10</f>
        <v>50000000</v>
      </c>
    </row>
    <row r="11" spans="2:17" x14ac:dyDescent="0.25">
      <c r="B11">
        <v>1</v>
      </c>
      <c r="K11" s="36"/>
    </row>
    <row r="12" spans="2:17" x14ac:dyDescent="0.25">
      <c r="B12">
        <v>2</v>
      </c>
      <c r="K12" s="36"/>
    </row>
    <row r="13" spans="2:17" x14ac:dyDescent="0.25">
      <c r="B13">
        <v>3</v>
      </c>
      <c r="K13" s="36"/>
    </row>
    <row r="14" spans="2:17" x14ac:dyDescent="0.25">
      <c r="B14">
        <v>4</v>
      </c>
    </row>
    <row r="15" spans="2:17" x14ac:dyDescent="0.25">
      <c r="B15">
        <v>5</v>
      </c>
    </row>
    <row r="16" spans="2:17" x14ac:dyDescent="0.25">
      <c r="I16" s="95" t="s">
        <v>116</v>
      </c>
      <c r="J16" s="95"/>
      <c r="K16" s="95"/>
      <c r="L16" s="95"/>
    </row>
    <row r="17" spans="9:12" x14ac:dyDescent="0.25">
      <c r="I17" s="44"/>
      <c r="J17" s="44"/>
      <c r="K17" s="45" t="s">
        <v>114</v>
      </c>
      <c r="L17" s="44" t="s">
        <v>117</v>
      </c>
    </row>
    <row r="18" spans="9:12" x14ac:dyDescent="0.25">
      <c r="K18" s="36"/>
    </row>
    <row r="19" spans="9:12" x14ac:dyDescent="0.25">
      <c r="K19" s="36"/>
    </row>
  </sheetData>
  <mergeCells count="2">
    <mergeCell ref="I9:L9"/>
    <mergeCell ref="I16:L16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3:J105"/>
  <sheetViews>
    <sheetView workbookViewId="0"/>
  </sheetViews>
  <sheetFormatPr defaultRowHeight="15" x14ac:dyDescent="0.25"/>
  <cols>
    <col min="5" max="5" width="18.5703125" customWidth="1"/>
    <col min="10" max="10" width="9.5703125" bestFit="1" customWidth="1"/>
  </cols>
  <sheetData>
    <row r="3" spans="10:10" x14ac:dyDescent="0.25">
      <c r="J3" s="96"/>
    </row>
    <row r="4" spans="10:10" x14ac:dyDescent="0.25">
      <c r="J4" s="96"/>
    </row>
    <row r="6" spans="10:10" x14ac:dyDescent="0.25">
      <c r="J6" s="97"/>
    </row>
    <row r="7" spans="10:10" x14ac:dyDescent="0.25">
      <c r="J7" s="97"/>
    </row>
    <row r="8" spans="10:10" x14ac:dyDescent="0.25">
      <c r="J8" s="97"/>
    </row>
    <row r="66" spans="1:8" x14ac:dyDescent="0.25">
      <c r="A66" s="60" t="s">
        <v>118</v>
      </c>
    </row>
    <row r="68" spans="1:8" x14ac:dyDescent="0.25">
      <c r="A68" t="s">
        <v>119</v>
      </c>
    </row>
    <row r="69" spans="1:8" ht="44.45" customHeight="1" x14ac:dyDescent="0.25">
      <c r="A69" s="98" t="s">
        <v>120</v>
      </c>
      <c r="B69" s="98"/>
      <c r="C69" s="98"/>
      <c r="D69" s="98"/>
      <c r="E69" s="98"/>
      <c r="F69" s="98"/>
      <c r="G69" s="98"/>
      <c r="H69" s="98"/>
    </row>
    <row r="72" spans="1:8" x14ac:dyDescent="0.25">
      <c r="A72" s="60" t="s">
        <v>121</v>
      </c>
    </row>
    <row r="88" spans="1:1" x14ac:dyDescent="0.25">
      <c r="A88" s="60" t="s">
        <v>122</v>
      </c>
    </row>
    <row r="89" spans="1:1" x14ac:dyDescent="0.25">
      <c r="A89" s="5" t="s">
        <v>123</v>
      </c>
    </row>
    <row r="90" spans="1:1" x14ac:dyDescent="0.25">
      <c r="A90" s="21" t="s">
        <v>124</v>
      </c>
    </row>
    <row r="91" spans="1:1" x14ac:dyDescent="0.25">
      <c r="A91" s="21" t="s">
        <v>125</v>
      </c>
    </row>
    <row r="92" spans="1:1" x14ac:dyDescent="0.25">
      <c r="A92" s="21" t="s">
        <v>126</v>
      </c>
    </row>
    <row r="94" spans="1:1" x14ac:dyDescent="0.25">
      <c r="A94" t="s">
        <v>127</v>
      </c>
    </row>
    <row r="95" spans="1:1" x14ac:dyDescent="0.25">
      <c r="A95" s="21" t="s">
        <v>128</v>
      </c>
    </row>
    <row r="96" spans="1:1" x14ac:dyDescent="0.25">
      <c r="A96" s="21" t="s">
        <v>129</v>
      </c>
    </row>
    <row r="99" spans="1:1" x14ac:dyDescent="0.25">
      <c r="A99" s="5" t="s">
        <v>130</v>
      </c>
    </row>
    <row r="100" spans="1:1" x14ac:dyDescent="0.25">
      <c r="A100" t="s">
        <v>131</v>
      </c>
    </row>
    <row r="101" spans="1:1" x14ac:dyDescent="0.25">
      <c r="A101" t="s">
        <v>132</v>
      </c>
    </row>
    <row r="102" spans="1:1" x14ac:dyDescent="0.25">
      <c r="A102" s="21" t="s">
        <v>133</v>
      </c>
    </row>
    <row r="103" spans="1:1" x14ac:dyDescent="0.25">
      <c r="A103" s="21" t="s">
        <v>134</v>
      </c>
    </row>
    <row r="105" spans="1:1" x14ac:dyDescent="0.25">
      <c r="A105" t="s">
        <v>135</v>
      </c>
    </row>
  </sheetData>
  <mergeCells count="3">
    <mergeCell ref="J3:J4"/>
    <mergeCell ref="J6:J8"/>
    <mergeCell ref="A69:H69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5" shapeId="33793" r:id="rId4">
          <objectPr defaultSize="0" autoPict="0" r:id="rId5">
            <anchor moveWithCells="1">
              <from>
                <xdr:col>1</xdr:col>
                <xdr:colOff>19050</xdr:colOff>
                <xdr:row>0</xdr:row>
                <xdr:rowOff>104775</xdr:rowOff>
              </from>
              <to>
                <xdr:col>11</xdr:col>
                <xdr:colOff>590550</xdr:colOff>
                <xdr:row>41</xdr:row>
                <xdr:rowOff>123825</xdr:rowOff>
              </to>
            </anchor>
          </objectPr>
        </oleObject>
      </mc:Choice>
      <mc:Fallback>
        <oleObject progId="Visio.Drawing.15" shapeId="33793" r:id="rId4"/>
      </mc:Fallback>
    </mc:AlternateContent>
    <mc:AlternateContent xmlns:mc="http://schemas.openxmlformats.org/markup-compatibility/2006">
      <mc:Choice Requires="x14">
        <oleObject progId="Visio.Drawing.15" shapeId="33794" r:id="rId6">
          <objectPr defaultSize="0" r:id="rId7">
            <anchor moveWithCells="1">
              <from>
                <xdr:col>0</xdr:col>
                <xdr:colOff>276225</xdr:colOff>
                <xdr:row>73</xdr:row>
                <xdr:rowOff>0</xdr:rowOff>
              </from>
              <to>
                <xdr:col>5</xdr:col>
                <xdr:colOff>257175</xdr:colOff>
                <xdr:row>84</xdr:row>
                <xdr:rowOff>123825</xdr:rowOff>
              </to>
            </anchor>
          </objectPr>
        </oleObject>
      </mc:Choice>
      <mc:Fallback>
        <oleObject progId="Visio.Drawing.15" shapeId="33794" r:id="rId6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Q123"/>
  <sheetViews>
    <sheetView workbookViewId="0"/>
  </sheetViews>
  <sheetFormatPr defaultRowHeight="15" x14ac:dyDescent="0.25"/>
  <cols>
    <col min="1" max="1" width="15.140625" customWidth="1"/>
    <col min="6" max="6" width="10.7109375" customWidth="1"/>
    <col min="7" max="7" width="9.7109375" customWidth="1"/>
  </cols>
  <sheetData>
    <row r="1" spans="1:17" x14ac:dyDescent="0.25">
      <c r="A1" s="60" t="s">
        <v>136</v>
      </c>
    </row>
    <row r="2" spans="1:17" x14ac:dyDescent="0.25">
      <c r="A2" s="60"/>
    </row>
    <row r="3" spans="1:17" x14ac:dyDescent="0.25">
      <c r="B3" s="12" t="s">
        <v>137</v>
      </c>
    </row>
    <row r="4" spans="1:17" x14ac:dyDescent="0.25">
      <c r="A4">
        <v>1</v>
      </c>
      <c r="B4" t="s">
        <v>138</v>
      </c>
    </row>
    <row r="5" spans="1:17" x14ac:dyDescent="0.25">
      <c r="B5" t="s">
        <v>139</v>
      </c>
      <c r="F5" t="s">
        <v>140</v>
      </c>
    </row>
    <row r="6" spans="1:17" x14ac:dyDescent="0.25">
      <c r="A6" t="s">
        <v>141</v>
      </c>
      <c r="B6" s="65"/>
      <c r="C6" s="62"/>
      <c r="D6" s="63"/>
      <c r="E6" s="63"/>
      <c r="F6" s="64"/>
      <c r="H6" s="94" t="s">
        <v>142</v>
      </c>
      <c r="I6" s="99"/>
      <c r="J6" s="99"/>
      <c r="K6" s="99"/>
      <c r="L6" s="99"/>
      <c r="M6" s="99"/>
      <c r="N6" s="99"/>
      <c r="O6" s="99"/>
      <c r="P6" s="99"/>
      <c r="Q6" s="99"/>
    </row>
    <row r="7" spans="1:17" x14ac:dyDescent="0.25">
      <c r="A7" t="s">
        <v>143</v>
      </c>
      <c r="B7" s="62"/>
      <c r="C7" s="63"/>
      <c r="D7" s="63"/>
      <c r="E7" s="63"/>
      <c r="F7" s="64"/>
      <c r="H7" s="99"/>
      <c r="I7" s="99"/>
      <c r="J7" s="99"/>
      <c r="K7" s="99"/>
      <c r="L7" s="99"/>
      <c r="M7" s="99"/>
      <c r="N7" s="99"/>
      <c r="O7" s="99"/>
      <c r="P7" s="99"/>
      <c r="Q7" s="99"/>
    </row>
    <row r="8" spans="1:17" x14ac:dyDescent="0.25">
      <c r="A8" t="s">
        <v>144</v>
      </c>
      <c r="B8" s="62"/>
      <c r="C8" s="63"/>
      <c r="D8" s="63"/>
      <c r="E8" s="63"/>
      <c r="F8" s="64"/>
      <c r="H8" s="99"/>
      <c r="I8" s="99"/>
      <c r="J8" s="99"/>
      <c r="K8" s="99"/>
      <c r="L8" s="99"/>
      <c r="M8" s="99"/>
      <c r="N8" s="99"/>
      <c r="O8" s="99"/>
      <c r="P8" s="99"/>
      <c r="Q8" s="99"/>
    </row>
    <row r="11" spans="1:17" x14ac:dyDescent="0.25">
      <c r="A11">
        <v>2</v>
      </c>
      <c r="B11" t="s">
        <v>145</v>
      </c>
    </row>
    <row r="12" spans="1:17" x14ac:dyDescent="0.25">
      <c r="B12" t="s">
        <v>139</v>
      </c>
      <c r="F12" t="s">
        <v>140</v>
      </c>
    </row>
    <row r="13" spans="1:17" x14ac:dyDescent="0.25">
      <c r="A13" t="s">
        <v>141</v>
      </c>
      <c r="B13" s="65"/>
      <c r="C13" s="62"/>
      <c r="D13" s="63"/>
      <c r="E13" s="63"/>
      <c r="F13" s="64"/>
    </row>
    <row r="14" spans="1:17" x14ac:dyDescent="0.25">
      <c r="A14" t="s">
        <v>143</v>
      </c>
      <c r="B14" s="65"/>
      <c r="C14" s="62"/>
      <c r="D14" s="63"/>
      <c r="E14" s="63"/>
      <c r="F14" s="64"/>
      <c r="H14" t="s">
        <v>146</v>
      </c>
    </row>
    <row r="15" spans="1:17" x14ac:dyDescent="0.25">
      <c r="A15" t="s">
        <v>144</v>
      </c>
      <c r="B15" s="65"/>
      <c r="C15" s="62"/>
      <c r="D15" s="63"/>
      <c r="E15" s="63"/>
      <c r="F15" s="64"/>
      <c r="G15" s="25" t="s">
        <v>147</v>
      </c>
      <c r="H15" t="s">
        <v>148</v>
      </c>
    </row>
    <row r="18" spans="1:8" x14ac:dyDescent="0.25">
      <c r="A18">
        <v>3</v>
      </c>
      <c r="B18" t="s">
        <v>149</v>
      </c>
    </row>
    <row r="19" spans="1:8" x14ac:dyDescent="0.25">
      <c r="B19" t="s">
        <v>139</v>
      </c>
      <c r="F19" t="s">
        <v>150</v>
      </c>
    </row>
    <row r="20" spans="1:8" x14ac:dyDescent="0.25">
      <c r="A20" t="s">
        <v>141</v>
      </c>
      <c r="B20" s="65"/>
      <c r="C20" s="62"/>
      <c r="D20" s="63"/>
      <c r="E20" s="63"/>
      <c r="F20" s="64"/>
      <c r="H20" t="s">
        <v>151</v>
      </c>
    </row>
    <row r="21" spans="1:8" x14ac:dyDescent="0.25">
      <c r="A21" t="s">
        <v>143</v>
      </c>
      <c r="B21" s="65"/>
      <c r="C21" s="65"/>
      <c r="D21" s="66"/>
      <c r="E21" s="66"/>
      <c r="F21" s="14"/>
    </row>
    <row r="22" spans="1:8" x14ac:dyDescent="0.25">
      <c r="A22" t="s">
        <v>144</v>
      </c>
      <c r="B22" s="65"/>
      <c r="C22" s="62"/>
      <c r="D22" s="63"/>
      <c r="E22" s="63"/>
      <c r="F22" s="64"/>
    </row>
    <row r="25" spans="1:8" x14ac:dyDescent="0.25">
      <c r="A25">
        <v>4</v>
      </c>
      <c r="B25" t="s">
        <v>152</v>
      </c>
    </row>
    <row r="26" spans="1:8" x14ac:dyDescent="0.25">
      <c r="B26" t="s">
        <v>139</v>
      </c>
      <c r="F26" t="s">
        <v>150</v>
      </c>
    </row>
    <row r="27" spans="1:8" x14ac:dyDescent="0.25">
      <c r="A27" t="s">
        <v>141</v>
      </c>
      <c r="B27" s="65"/>
      <c r="C27" s="62"/>
      <c r="D27" s="63"/>
      <c r="E27" s="63"/>
      <c r="F27" s="64"/>
      <c r="H27" t="s">
        <v>153</v>
      </c>
    </row>
    <row r="28" spans="1:8" x14ac:dyDescent="0.25">
      <c r="A28" t="s">
        <v>143</v>
      </c>
      <c r="B28" s="65"/>
      <c r="C28" s="65"/>
      <c r="D28" s="66"/>
      <c r="E28" s="66"/>
      <c r="F28" s="14"/>
      <c r="H28" t="s">
        <v>154</v>
      </c>
    </row>
    <row r="29" spans="1:8" x14ac:dyDescent="0.25">
      <c r="A29" t="s">
        <v>144</v>
      </c>
      <c r="B29" s="65"/>
      <c r="C29" s="65"/>
      <c r="D29" s="66"/>
      <c r="E29" s="66"/>
      <c r="F29" s="14"/>
    </row>
    <row r="33" spans="1:9" x14ac:dyDescent="0.25">
      <c r="A33">
        <v>5</v>
      </c>
      <c r="B33" t="s">
        <v>155</v>
      </c>
    </row>
    <row r="34" spans="1:9" x14ac:dyDescent="0.25">
      <c r="B34" t="s">
        <v>139</v>
      </c>
      <c r="F34" t="s">
        <v>150</v>
      </c>
    </row>
    <row r="35" spans="1:9" x14ac:dyDescent="0.25">
      <c r="A35" t="s">
        <v>141</v>
      </c>
      <c r="B35" s="65"/>
      <c r="C35" s="66"/>
      <c r="D35" s="66"/>
      <c r="E35" s="67"/>
      <c r="F35" s="64"/>
      <c r="H35" t="s">
        <v>156</v>
      </c>
      <c r="I35" t="s">
        <v>157</v>
      </c>
    </row>
    <row r="36" spans="1:9" x14ac:dyDescent="0.25">
      <c r="A36" t="s">
        <v>143</v>
      </c>
      <c r="B36" s="65"/>
      <c r="C36" s="66"/>
      <c r="D36" s="66"/>
      <c r="E36" s="67"/>
      <c r="F36" s="64"/>
      <c r="H36" t="s">
        <v>156</v>
      </c>
      <c r="I36" t="s">
        <v>158</v>
      </c>
    </row>
    <row r="37" spans="1:9" x14ac:dyDescent="0.25">
      <c r="A37" t="s">
        <v>144</v>
      </c>
      <c r="B37" s="65"/>
      <c r="C37" s="66"/>
      <c r="D37" s="66"/>
      <c r="E37" s="67"/>
      <c r="F37" s="64"/>
      <c r="H37" t="s">
        <v>159</v>
      </c>
      <c r="I37" t="s">
        <v>160</v>
      </c>
    </row>
    <row r="41" spans="1:9" x14ac:dyDescent="0.25">
      <c r="A41">
        <v>6</v>
      </c>
      <c r="B41" t="s">
        <v>161</v>
      </c>
    </row>
    <row r="42" spans="1:9" x14ac:dyDescent="0.25">
      <c r="B42" t="s">
        <v>162</v>
      </c>
      <c r="F42" t="s">
        <v>150</v>
      </c>
    </row>
    <row r="43" spans="1:9" x14ac:dyDescent="0.25">
      <c r="A43" t="s">
        <v>141</v>
      </c>
      <c r="B43" s="65"/>
      <c r="C43" s="66"/>
      <c r="D43" s="66"/>
      <c r="E43" s="67"/>
      <c r="F43" s="64"/>
    </row>
    <row r="44" spans="1:9" x14ac:dyDescent="0.25">
      <c r="A44" t="s">
        <v>143</v>
      </c>
      <c r="B44" s="65"/>
      <c r="C44" s="66"/>
      <c r="D44" s="66"/>
      <c r="E44" s="67"/>
      <c r="F44" s="64"/>
    </row>
    <row r="45" spans="1:9" x14ac:dyDescent="0.25">
      <c r="A45" t="s">
        <v>144</v>
      </c>
      <c r="B45" s="65"/>
      <c r="C45" s="66"/>
      <c r="D45" s="66"/>
      <c r="E45" s="67"/>
      <c r="F45" s="64"/>
    </row>
    <row r="46" spans="1:9" x14ac:dyDescent="0.25">
      <c r="B46" t="s">
        <v>156</v>
      </c>
      <c r="C46" t="s">
        <v>163</v>
      </c>
    </row>
    <row r="47" spans="1:9" x14ac:dyDescent="0.25">
      <c r="B47" t="s">
        <v>159</v>
      </c>
      <c r="C47" t="s">
        <v>164</v>
      </c>
    </row>
    <row r="50" spans="1:6" x14ac:dyDescent="0.25">
      <c r="A50">
        <v>7</v>
      </c>
      <c r="B50" t="s">
        <v>165</v>
      </c>
    </row>
    <row r="51" spans="1:6" x14ac:dyDescent="0.25">
      <c r="B51" t="s">
        <v>162</v>
      </c>
      <c r="F51" t="s">
        <v>150</v>
      </c>
    </row>
    <row r="52" spans="1:6" x14ac:dyDescent="0.25">
      <c r="A52" t="s">
        <v>141</v>
      </c>
      <c r="B52" s="65"/>
      <c r="C52" s="66"/>
      <c r="D52" s="66"/>
      <c r="E52" s="67"/>
      <c r="F52" s="64"/>
    </row>
    <row r="53" spans="1:6" x14ac:dyDescent="0.25">
      <c r="A53" t="s">
        <v>143</v>
      </c>
      <c r="B53" s="65"/>
      <c r="C53" s="66"/>
      <c r="D53" s="66"/>
      <c r="E53" s="67"/>
      <c r="F53" s="64"/>
    </row>
    <row r="54" spans="1:6" x14ac:dyDescent="0.25">
      <c r="A54" t="s">
        <v>144</v>
      </c>
      <c r="B54" s="65"/>
      <c r="C54" s="66"/>
      <c r="D54" s="66"/>
      <c r="E54" s="67"/>
      <c r="F54" s="64"/>
    </row>
    <row r="55" spans="1:6" x14ac:dyDescent="0.25">
      <c r="B55" t="s">
        <v>156</v>
      </c>
      <c r="C55" t="s">
        <v>166</v>
      </c>
    </row>
    <row r="56" spans="1:6" x14ac:dyDescent="0.25">
      <c r="B56" t="s">
        <v>156</v>
      </c>
      <c r="C56" t="s">
        <v>167</v>
      </c>
    </row>
    <row r="59" spans="1:6" x14ac:dyDescent="0.25">
      <c r="A59">
        <v>8</v>
      </c>
      <c r="B59" t="s">
        <v>168</v>
      </c>
    </row>
    <row r="60" spans="1:6" x14ac:dyDescent="0.25">
      <c r="B60" t="s">
        <v>162</v>
      </c>
      <c r="F60" t="s">
        <v>150</v>
      </c>
    </row>
    <row r="61" spans="1:6" x14ac:dyDescent="0.25">
      <c r="A61" t="s">
        <v>141</v>
      </c>
      <c r="B61" s="65"/>
      <c r="C61" s="66"/>
      <c r="D61" s="63"/>
      <c r="E61" s="64"/>
      <c r="F61" s="64"/>
    </row>
    <row r="62" spans="1:6" x14ac:dyDescent="0.25">
      <c r="A62" t="s">
        <v>143</v>
      </c>
      <c r="B62" s="65"/>
      <c r="C62" s="66"/>
      <c r="D62" s="63"/>
      <c r="E62" s="64"/>
      <c r="F62" s="64"/>
    </row>
    <row r="63" spans="1:6" x14ac:dyDescent="0.25">
      <c r="A63" t="s">
        <v>144</v>
      </c>
      <c r="B63" s="65"/>
      <c r="C63" s="66"/>
      <c r="D63" s="63"/>
      <c r="E63" s="64"/>
      <c r="F63" s="64"/>
    </row>
    <row r="64" spans="1:6" x14ac:dyDescent="0.25">
      <c r="B64" t="s">
        <v>156</v>
      </c>
      <c r="C64" t="s">
        <v>169</v>
      </c>
    </row>
    <row r="65" spans="1:9" x14ac:dyDescent="0.25">
      <c r="B65" t="s">
        <v>159</v>
      </c>
      <c r="C65" t="s">
        <v>170</v>
      </c>
    </row>
    <row r="67" spans="1:9" x14ac:dyDescent="0.25">
      <c r="A67">
        <v>9</v>
      </c>
      <c r="B67" t="s">
        <v>171</v>
      </c>
    </row>
    <row r="68" spans="1:9" x14ac:dyDescent="0.25">
      <c r="B68" t="s">
        <v>162</v>
      </c>
      <c r="F68" t="s">
        <v>150</v>
      </c>
    </row>
    <row r="69" spans="1:9" x14ac:dyDescent="0.25">
      <c r="A69" t="s">
        <v>141</v>
      </c>
      <c r="B69" s="65"/>
      <c r="C69" s="66"/>
      <c r="D69" s="63"/>
      <c r="E69" s="64"/>
      <c r="F69" s="64"/>
    </row>
    <row r="70" spans="1:9" x14ac:dyDescent="0.25">
      <c r="A70" t="s">
        <v>143</v>
      </c>
      <c r="B70" s="65"/>
      <c r="C70" s="66"/>
      <c r="D70" s="63"/>
      <c r="E70" s="64"/>
      <c r="F70" s="64"/>
    </row>
    <row r="71" spans="1:9" x14ac:dyDescent="0.25">
      <c r="A71" t="s">
        <v>144</v>
      </c>
      <c r="B71" s="65"/>
      <c r="C71" s="66"/>
      <c r="D71" s="63"/>
      <c r="E71" s="64"/>
      <c r="F71" s="64"/>
    </row>
    <row r="72" spans="1:9" x14ac:dyDescent="0.25">
      <c r="B72" t="s">
        <v>156</v>
      </c>
      <c r="C72" t="s">
        <v>172</v>
      </c>
    </row>
    <row r="73" spans="1:9" x14ac:dyDescent="0.25">
      <c r="B73" t="s">
        <v>156</v>
      </c>
      <c r="C73" t="s">
        <v>173</v>
      </c>
    </row>
    <row r="75" spans="1:9" x14ac:dyDescent="0.25">
      <c r="A75" s="60" t="s">
        <v>174</v>
      </c>
    </row>
    <row r="76" spans="1:9" x14ac:dyDescent="0.25">
      <c r="A76" s="68" t="s">
        <v>175</v>
      </c>
      <c r="D76" t="s">
        <v>176</v>
      </c>
      <c r="I76" t="s">
        <v>177</v>
      </c>
    </row>
    <row r="96" spans="1:1" x14ac:dyDescent="0.25">
      <c r="A96" s="68" t="s">
        <v>178</v>
      </c>
    </row>
    <row r="97" spans="1:1" x14ac:dyDescent="0.25">
      <c r="A97" s="5" t="s">
        <v>179</v>
      </c>
    </row>
    <row r="98" spans="1:1" x14ac:dyDescent="0.25">
      <c r="A98" t="s">
        <v>180</v>
      </c>
    </row>
    <row r="100" spans="1:1" x14ac:dyDescent="0.25">
      <c r="A100" t="s">
        <v>181</v>
      </c>
    </row>
    <row r="101" spans="1:1" x14ac:dyDescent="0.25">
      <c r="A101" s="21" t="s">
        <v>182</v>
      </c>
    </row>
    <row r="102" spans="1:1" x14ac:dyDescent="0.25">
      <c r="A102" s="21" t="s">
        <v>183</v>
      </c>
    </row>
    <row r="103" spans="1:1" x14ac:dyDescent="0.25">
      <c r="A103" s="21" t="s">
        <v>184</v>
      </c>
    </row>
    <row r="105" spans="1:1" x14ac:dyDescent="0.25">
      <c r="A105" s="5" t="s">
        <v>185</v>
      </c>
    </row>
    <row r="106" spans="1:1" x14ac:dyDescent="0.25">
      <c r="A106" t="s">
        <v>186</v>
      </c>
    </row>
    <row r="107" spans="1:1" x14ac:dyDescent="0.25">
      <c r="A107" t="s">
        <v>187</v>
      </c>
    </row>
    <row r="108" spans="1:1" x14ac:dyDescent="0.25">
      <c r="A108" t="s">
        <v>188</v>
      </c>
    </row>
    <row r="110" spans="1:1" x14ac:dyDescent="0.25">
      <c r="A110" s="5" t="s">
        <v>189</v>
      </c>
    </row>
    <row r="111" spans="1:1" x14ac:dyDescent="0.25">
      <c r="A111" t="s">
        <v>190</v>
      </c>
    </row>
    <row r="112" spans="1:1" x14ac:dyDescent="0.25">
      <c r="A112" t="s">
        <v>191</v>
      </c>
    </row>
    <row r="113" spans="1:7" ht="18.95" customHeight="1" x14ac:dyDescent="0.25"/>
    <row r="115" spans="1:7" x14ac:dyDescent="0.25">
      <c r="A115" s="5" t="s">
        <v>192</v>
      </c>
    </row>
    <row r="116" spans="1:7" ht="28.5" customHeight="1" x14ac:dyDescent="0.25">
      <c r="A116" s="94" t="s">
        <v>193</v>
      </c>
      <c r="B116" s="94"/>
      <c r="C116" s="94"/>
      <c r="D116" s="94"/>
      <c r="E116" s="94"/>
      <c r="F116" s="94"/>
      <c r="G116" s="94"/>
    </row>
    <row r="119" spans="1:7" x14ac:dyDescent="0.25">
      <c r="A119" s="5" t="s">
        <v>194</v>
      </c>
    </row>
    <row r="120" spans="1:7" x14ac:dyDescent="0.25">
      <c r="A120" s="21" t="s">
        <v>195</v>
      </c>
    </row>
    <row r="121" spans="1:7" x14ac:dyDescent="0.25">
      <c r="A121" s="21" t="s">
        <v>196</v>
      </c>
    </row>
    <row r="122" spans="1:7" x14ac:dyDescent="0.25">
      <c r="A122" s="21" t="s">
        <v>197</v>
      </c>
    </row>
    <row r="123" spans="1:7" x14ac:dyDescent="0.25">
      <c r="A123" s="21" t="s">
        <v>198</v>
      </c>
    </row>
  </sheetData>
  <mergeCells count="2">
    <mergeCell ref="H6:Q8"/>
    <mergeCell ref="A116:G116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15" shapeId="68609" r:id="rId4">
          <objectPr defaultSize="0" r:id="rId5">
            <anchor moveWithCells="1">
              <from>
                <xdr:col>11</xdr:col>
                <xdr:colOff>190500</xdr:colOff>
                <xdr:row>76</xdr:row>
                <xdr:rowOff>85725</xdr:rowOff>
              </from>
              <to>
                <xdr:col>19</xdr:col>
                <xdr:colOff>352425</xdr:colOff>
                <xdr:row>89</xdr:row>
                <xdr:rowOff>142875</xdr:rowOff>
              </to>
            </anchor>
          </objectPr>
        </oleObject>
      </mc:Choice>
      <mc:Fallback>
        <oleObject progId="Visio.Drawing.15" shapeId="68609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64:AC229"/>
  <sheetViews>
    <sheetView zoomScaleNormal="100" workbookViewId="0"/>
  </sheetViews>
  <sheetFormatPr defaultRowHeight="15" x14ac:dyDescent="0.25"/>
  <cols>
    <col min="2" max="2" width="11.140625" customWidth="1"/>
    <col min="4" max="4" width="12.5703125" bestFit="1" customWidth="1"/>
    <col min="5" max="5" width="8.7109375" customWidth="1"/>
    <col min="6" max="6" width="12.5703125" bestFit="1" customWidth="1"/>
    <col min="8" max="8" width="12.42578125" customWidth="1"/>
    <col min="15" max="15" width="12.28515625" bestFit="1" customWidth="1"/>
    <col min="23" max="23" width="9.85546875" bestFit="1" customWidth="1"/>
    <col min="29" max="29" width="11.140625" bestFit="1" customWidth="1"/>
  </cols>
  <sheetData>
    <row r="64" spans="2:8" x14ac:dyDescent="0.25">
      <c r="B64">
        <v>1</v>
      </c>
      <c r="C64" s="12" t="s">
        <v>199</v>
      </c>
      <c r="H64" t="s">
        <v>200</v>
      </c>
    </row>
    <row r="65" spans="2:8" x14ac:dyDescent="0.25">
      <c r="C65" t="s">
        <v>201</v>
      </c>
      <c r="H65" t="s">
        <v>202</v>
      </c>
    </row>
    <row r="66" spans="2:8" x14ac:dyDescent="0.25">
      <c r="C66" t="s">
        <v>203</v>
      </c>
      <c r="H66" t="s">
        <v>204</v>
      </c>
    </row>
    <row r="67" spans="2:8" x14ac:dyDescent="0.25">
      <c r="C67" t="s">
        <v>205</v>
      </c>
      <c r="H67" t="s">
        <v>206</v>
      </c>
    </row>
    <row r="68" spans="2:8" x14ac:dyDescent="0.25">
      <c r="C68" t="s">
        <v>207</v>
      </c>
      <c r="H68" t="s">
        <v>208</v>
      </c>
    </row>
    <row r="71" spans="2:8" x14ac:dyDescent="0.25">
      <c r="B71">
        <v>2</v>
      </c>
      <c r="C71" s="12" t="s">
        <v>209</v>
      </c>
    </row>
    <row r="72" spans="2:8" x14ac:dyDescent="0.25">
      <c r="C72" t="s">
        <v>210</v>
      </c>
    </row>
    <row r="73" spans="2:8" x14ac:dyDescent="0.25">
      <c r="C73" t="s">
        <v>211</v>
      </c>
    </row>
    <row r="74" spans="2:8" x14ac:dyDescent="0.25">
      <c r="C74" t="s">
        <v>212</v>
      </c>
    </row>
    <row r="77" spans="2:8" x14ac:dyDescent="0.25">
      <c r="B77" s="1">
        <v>3</v>
      </c>
      <c r="C77" s="12" t="s">
        <v>213</v>
      </c>
    </row>
    <row r="78" spans="2:8" x14ac:dyDescent="0.25">
      <c r="C78" t="s">
        <v>214</v>
      </c>
    </row>
    <row r="79" spans="2:8" x14ac:dyDescent="0.25">
      <c r="C79" t="s">
        <v>215</v>
      </c>
    </row>
    <row r="80" spans="2:8" x14ac:dyDescent="0.25">
      <c r="C80" t="s">
        <v>216</v>
      </c>
    </row>
    <row r="81" spans="2:29" x14ac:dyDescent="0.25">
      <c r="C81" s="60" t="s">
        <v>217</v>
      </c>
    </row>
    <row r="82" spans="2:29" x14ac:dyDescent="0.25">
      <c r="C82" s="21" t="s">
        <v>218</v>
      </c>
    </row>
    <row r="83" spans="2:29" x14ac:dyDescent="0.25">
      <c r="C83" s="21" t="s">
        <v>219</v>
      </c>
    </row>
    <row r="86" spans="2:29" x14ac:dyDescent="0.25">
      <c r="B86">
        <v>4</v>
      </c>
      <c r="C86" s="76" t="s">
        <v>220</v>
      </c>
    </row>
    <row r="88" spans="2:29" x14ac:dyDescent="0.25">
      <c r="J88" t="s">
        <v>221</v>
      </c>
      <c r="K88" t="s">
        <v>222</v>
      </c>
      <c r="Y88" t="s">
        <v>223</v>
      </c>
      <c r="AA88" t="s">
        <v>224</v>
      </c>
      <c r="AB88" t="s">
        <v>225</v>
      </c>
    </row>
    <row r="89" spans="2:29" x14ac:dyDescent="0.25">
      <c r="K89" t="s">
        <v>226</v>
      </c>
    </row>
    <row r="91" spans="2:29" x14ac:dyDescent="0.25">
      <c r="J91" t="s">
        <v>227</v>
      </c>
      <c r="K91" t="s">
        <v>228</v>
      </c>
      <c r="W91" t="s">
        <v>229</v>
      </c>
      <c r="X91" t="s">
        <v>230</v>
      </c>
    </row>
    <row r="92" spans="2:29" x14ac:dyDescent="0.25">
      <c r="K92" t="s">
        <v>231</v>
      </c>
      <c r="W92" t="s">
        <v>232</v>
      </c>
      <c r="X92" t="s">
        <v>233</v>
      </c>
      <c r="Y92" t="s">
        <v>234</v>
      </c>
      <c r="AA92" t="s">
        <v>233</v>
      </c>
      <c r="AB92" t="s">
        <v>235</v>
      </c>
      <c r="AC92" s="43">
        <f>50000000*5%/12*1</f>
        <v>208333.33333333334</v>
      </c>
    </row>
    <row r="93" spans="2:29" x14ac:dyDescent="0.25">
      <c r="K93" t="s">
        <v>236</v>
      </c>
      <c r="Q93" t="s">
        <v>237</v>
      </c>
      <c r="W93" t="s">
        <v>238</v>
      </c>
      <c r="X93" t="s">
        <v>239</v>
      </c>
      <c r="Y93" t="s">
        <v>240</v>
      </c>
      <c r="AA93" t="s">
        <v>239</v>
      </c>
      <c r="AB93" t="s">
        <v>241</v>
      </c>
      <c r="AC93" s="43">
        <f>55000000*5%/12*2</f>
        <v>458333.33333333331</v>
      </c>
    </row>
    <row r="94" spans="2:29" ht="15.75" thickBot="1" x14ac:dyDescent="0.3">
      <c r="K94" t="s">
        <v>242</v>
      </c>
      <c r="X94" s="69" t="s">
        <v>224</v>
      </c>
      <c r="AC94" s="48">
        <f>SUM(AC92:AC93)</f>
        <v>666666.66666666663</v>
      </c>
    </row>
    <row r="95" spans="2:29" ht="15.75" thickTop="1" x14ac:dyDescent="0.25">
      <c r="K95" t="s">
        <v>243</v>
      </c>
    </row>
    <row r="97" spans="1:12" x14ac:dyDescent="0.25">
      <c r="C97" s="12" t="s">
        <v>244</v>
      </c>
    </row>
    <row r="98" spans="1:12" x14ac:dyDescent="0.25">
      <c r="C98" t="s">
        <v>245</v>
      </c>
    </row>
    <row r="100" spans="1:12" x14ac:dyDescent="0.25">
      <c r="B100" t="s">
        <v>246</v>
      </c>
      <c r="C100" t="s">
        <v>247</v>
      </c>
      <c r="D100">
        <v>6400</v>
      </c>
    </row>
    <row r="101" spans="1:12" x14ac:dyDescent="0.25">
      <c r="C101" t="s">
        <v>248</v>
      </c>
      <c r="D101">
        <v>8</v>
      </c>
      <c r="L101">
        <v>4</v>
      </c>
    </row>
    <row r="102" spans="1:12" x14ac:dyDescent="0.25">
      <c r="C102" t="s">
        <v>249</v>
      </c>
      <c r="D102" s="59">
        <v>22500</v>
      </c>
      <c r="L102">
        <v>4</v>
      </c>
    </row>
    <row r="103" spans="1:12" x14ac:dyDescent="0.25">
      <c r="C103" t="s">
        <v>250</v>
      </c>
      <c r="D103">
        <v>160</v>
      </c>
      <c r="L103">
        <f>L101/L102</f>
        <v>1</v>
      </c>
    </row>
    <row r="104" spans="1:12" x14ac:dyDescent="0.25">
      <c r="F104" t="s">
        <v>251</v>
      </c>
      <c r="H104" t="s">
        <v>252</v>
      </c>
    </row>
    <row r="105" spans="1:12" x14ac:dyDescent="0.25">
      <c r="C105" t="s">
        <v>253</v>
      </c>
      <c r="D105" s="68">
        <f>SQRT((2*D100*D102)/D101)</f>
        <v>6000</v>
      </c>
      <c r="F105">
        <v>6005</v>
      </c>
      <c r="H105">
        <v>5995</v>
      </c>
    </row>
    <row r="107" spans="1:12" x14ac:dyDescent="0.25">
      <c r="A107" t="s">
        <v>254</v>
      </c>
      <c r="D107" s="79">
        <f>D109+D111+D113</f>
        <v>3648000</v>
      </c>
      <c r="E107" t="s">
        <v>255</v>
      </c>
      <c r="F107" s="78">
        <f>F109+F111+F113</f>
        <v>3648000.0166527894</v>
      </c>
      <c r="H107" s="78">
        <f>H109+H111+H113</f>
        <v>3648000.0166805671</v>
      </c>
    </row>
    <row r="109" spans="1:12" x14ac:dyDescent="0.25">
      <c r="A109" t="s">
        <v>256</v>
      </c>
      <c r="D109" s="58">
        <f>(D102/D105)*D100</f>
        <v>24000</v>
      </c>
      <c r="F109" s="77">
        <f>(D102/F105)*D100</f>
        <v>23980.016652789342</v>
      </c>
      <c r="H109">
        <f>(D102/H105)*D100</f>
        <v>24020.01668056714</v>
      </c>
    </row>
    <row r="111" spans="1:12" x14ac:dyDescent="0.25">
      <c r="A111" t="s">
        <v>257</v>
      </c>
      <c r="D111" s="58">
        <f>(D105/2)*D101</f>
        <v>24000</v>
      </c>
      <c r="F111">
        <f>(F105/2)*D101</f>
        <v>24020</v>
      </c>
      <c r="H111">
        <f>(H105/2)*D101</f>
        <v>23980</v>
      </c>
    </row>
    <row r="113" spans="1:12" x14ac:dyDescent="0.25">
      <c r="A113" t="s">
        <v>258</v>
      </c>
      <c r="D113" s="43">
        <f>D103*D102</f>
        <v>3600000</v>
      </c>
      <c r="F113" s="43">
        <f>D103*D102</f>
        <v>3600000</v>
      </c>
      <c r="H113" s="43">
        <f>D103*D102</f>
        <v>3600000</v>
      </c>
    </row>
    <row r="117" spans="1:12" x14ac:dyDescent="0.25">
      <c r="B117">
        <v>5</v>
      </c>
      <c r="C117" s="12" t="s">
        <v>259</v>
      </c>
    </row>
    <row r="119" spans="1:12" x14ac:dyDescent="0.25">
      <c r="C119" s="80" t="s">
        <v>260</v>
      </c>
    </row>
    <row r="120" spans="1:12" s="73" customFormat="1" ht="29.1" customHeight="1" x14ac:dyDescent="0.25">
      <c r="C120" s="98" t="s">
        <v>261</v>
      </c>
      <c r="D120" s="98"/>
      <c r="E120" s="98"/>
      <c r="F120" s="98"/>
      <c r="G120" s="98"/>
      <c r="H120" s="98"/>
      <c r="I120" s="98"/>
      <c r="J120" s="98"/>
      <c r="K120" s="98"/>
      <c r="L120" s="98"/>
    </row>
    <row r="122" spans="1:12" x14ac:dyDescent="0.25">
      <c r="C122" s="80" t="s">
        <v>262</v>
      </c>
    </row>
    <row r="123" spans="1:12" x14ac:dyDescent="0.25">
      <c r="C123" t="s">
        <v>263</v>
      </c>
    </row>
    <row r="125" spans="1:12" x14ac:dyDescent="0.25">
      <c r="C125" s="80" t="s">
        <v>264</v>
      </c>
    </row>
    <row r="126" spans="1:12" x14ac:dyDescent="0.25">
      <c r="C126" t="s">
        <v>265</v>
      </c>
    </row>
    <row r="128" spans="1:12" x14ac:dyDescent="0.25">
      <c r="B128" t="s">
        <v>246</v>
      </c>
      <c r="C128" s="80" t="s">
        <v>264</v>
      </c>
    </row>
    <row r="129" spans="2:12" x14ac:dyDescent="0.25">
      <c r="E129" s="1">
        <f>6300+6500-(180*11)</f>
        <v>10820</v>
      </c>
    </row>
    <row r="132" spans="2:12" x14ac:dyDescent="0.25">
      <c r="B132" s="12">
        <v>6</v>
      </c>
      <c r="C132" s="12" t="s">
        <v>266</v>
      </c>
    </row>
    <row r="134" spans="2:12" x14ac:dyDescent="0.25">
      <c r="B134">
        <v>6.1</v>
      </c>
      <c r="C134" t="s">
        <v>267</v>
      </c>
    </row>
    <row r="135" spans="2:12" x14ac:dyDescent="0.25">
      <c r="C135" t="s">
        <v>268</v>
      </c>
      <c r="I135" t="s">
        <v>269</v>
      </c>
      <c r="L135">
        <v>60</v>
      </c>
    </row>
    <row r="136" spans="2:12" x14ac:dyDescent="0.25">
      <c r="I136" t="s">
        <v>270</v>
      </c>
      <c r="L136">
        <v>30</v>
      </c>
    </row>
    <row r="137" spans="2:12" x14ac:dyDescent="0.25">
      <c r="I137" t="s">
        <v>271</v>
      </c>
      <c r="L137">
        <v>90</v>
      </c>
    </row>
    <row r="138" spans="2:12" x14ac:dyDescent="0.25">
      <c r="B138">
        <v>6.2</v>
      </c>
      <c r="C138" s="13" t="s">
        <v>272</v>
      </c>
    </row>
    <row r="139" spans="2:12" x14ac:dyDescent="0.25">
      <c r="C139" t="s">
        <v>273</v>
      </c>
    </row>
    <row r="140" spans="2:12" x14ac:dyDescent="0.25">
      <c r="C140" t="s">
        <v>274</v>
      </c>
    </row>
    <row r="142" spans="2:12" x14ac:dyDescent="0.25">
      <c r="B142">
        <v>6.4</v>
      </c>
      <c r="C142" s="13" t="s">
        <v>275</v>
      </c>
    </row>
    <row r="143" spans="2:12" x14ac:dyDescent="0.25">
      <c r="C143" t="s">
        <v>276</v>
      </c>
    </row>
    <row r="144" spans="2:12" x14ac:dyDescent="0.25">
      <c r="C144" t="s">
        <v>277</v>
      </c>
    </row>
    <row r="146" spans="2:5" x14ac:dyDescent="0.25">
      <c r="B146">
        <v>64.099999999999994</v>
      </c>
      <c r="C146" s="13" t="s">
        <v>278</v>
      </c>
    </row>
    <row r="147" spans="2:5" x14ac:dyDescent="0.25">
      <c r="C147" t="s">
        <v>279</v>
      </c>
    </row>
    <row r="148" spans="2:5" x14ac:dyDescent="0.25">
      <c r="C148" t="s">
        <v>280</v>
      </c>
      <c r="D148">
        <f>1.5*1000</f>
        <v>1500</v>
      </c>
      <c r="E148" t="s">
        <v>281</v>
      </c>
    </row>
    <row r="149" spans="2:5" x14ac:dyDescent="0.25">
      <c r="C149" t="s">
        <v>282</v>
      </c>
      <c r="D149">
        <v>200</v>
      </c>
      <c r="E149" t="s">
        <v>283</v>
      </c>
    </row>
    <row r="150" spans="2:5" x14ac:dyDescent="0.25">
      <c r="C150" t="s">
        <v>284</v>
      </c>
      <c r="D150">
        <v>200</v>
      </c>
      <c r="E150" t="s">
        <v>281</v>
      </c>
    </row>
    <row r="151" spans="2:5" x14ac:dyDescent="0.25">
      <c r="C151" t="s">
        <v>285</v>
      </c>
      <c r="D151">
        <v>50</v>
      </c>
      <c r="E151" t="s">
        <v>286</v>
      </c>
    </row>
    <row r="154" spans="2:5" x14ac:dyDescent="0.25">
      <c r="B154" s="12">
        <v>8</v>
      </c>
      <c r="C154" s="12" t="s">
        <v>287</v>
      </c>
    </row>
    <row r="172" spans="2:3" x14ac:dyDescent="0.25">
      <c r="B172">
        <v>9</v>
      </c>
      <c r="C172" t="s">
        <v>288</v>
      </c>
    </row>
    <row r="173" spans="2:3" x14ac:dyDescent="0.25">
      <c r="C173" s="80" t="s">
        <v>289</v>
      </c>
    </row>
    <row r="182" spans="2:17" x14ac:dyDescent="0.25">
      <c r="C182" s="13" t="s">
        <v>290</v>
      </c>
    </row>
    <row r="183" spans="2:17" x14ac:dyDescent="0.25">
      <c r="C183" t="s">
        <v>291</v>
      </c>
    </row>
    <row r="185" spans="2:17" x14ac:dyDescent="0.25">
      <c r="C185" s="13" t="s">
        <v>292</v>
      </c>
    </row>
    <row r="186" spans="2:17" x14ac:dyDescent="0.25">
      <c r="C186" t="s">
        <v>293</v>
      </c>
    </row>
    <row r="187" spans="2:17" x14ac:dyDescent="0.25">
      <c r="B187" t="s">
        <v>246</v>
      </c>
    </row>
    <row r="188" spans="2:17" x14ac:dyDescent="0.25">
      <c r="K188" t="s">
        <v>294</v>
      </c>
      <c r="L188" t="s">
        <v>77</v>
      </c>
      <c r="M188" s="96" t="s">
        <v>292</v>
      </c>
      <c r="N188" s="96"/>
      <c r="O188" s="3" t="s">
        <v>295</v>
      </c>
      <c r="P188" t="s">
        <v>296</v>
      </c>
      <c r="Q188" t="s">
        <v>297</v>
      </c>
    </row>
    <row r="189" spans="2:17" x14ac:dyDescent="0.25">
      <c r="K189" s="3" t="s">
        <v>298</v>
      </c>
      <c r="L189" s="1">
        <v>20</v>
      </c>
      <c r="M189" t="s">
        <v>299</v>
      </c>
      <c r="N189" s="1">
        <f>(30-0-7)</f>
        <v>23</v>
      </c>
      <c r="O189">
        <v>20</v>
      </c>
      <c r="P189">
        <v>200</v>
      </c>
      <c r="Q189">
        <f>O189*P189</f>
        <v>4000</v>
      </c>
    </row>
    <row r="190" spans="2:17" x14ac:dyDescent="0.25">
      <c r="K190" s="3" t="s">
        <v>300</v>
      </c>
      <c r="L190" s="1">
        <v>9</v>
      </c>
      <c r="M190" t="s">
        <v>301</v>
      </c>
      <c r="N190" s="1">
        <f>(12-2-2)</f>
        <v>8</v>
      </c>
      <c r="O190">
        <v>8</v>
      </c>
      <c r="P190">
        <v>150</v>
      </c>
      <c r="Q190">
        <f t="shared" ref="Q190:Q191" si="0">O190*P190</f>
        <v>1200</v>
      </c>
    </row>
    <row r="191" spans="2:17" x14ac:dyDescent="0.25">
      <c r="K191" s="3" t="s">
        <v>302</v>
      </c>
      <c r="L191" s="1">
        <v>12</v>
      </c>
      <c r="M191" t="s">
        <v>303</v>
      </c>
      <c r="N191" s="1">
        <f>(22-8-2)</f>
        <v>12</v>
      </c>
      <c r="O191">
        <v>12</v>
      </c>
      <c r="P191">
        <v>300</v>
      </c>
      <c r="Q191">
        <f t="shared" si="0"/>
        <v>3600</v>
      </c>
    </row>
    <row r="192" spans="2:17" ht="15.75" thickBot="1" x14ac:dyDescent="0.3">
      <c r="Q192" s="81">
        <f>SUM(Q189:Q191)</f>
        <v>8800</v>
      </c>
    </row>
    <row r="193" spans="3:3" ht="15.75" thickTop="1" x14ac:dyDescent="0.25"/>
    <row r="202" spans="3:3" x14ac:dyDescent="0.25">
      <c r="C202" t="s">
        <v>304</v>
      </c>
    </row>
    <row r="214" spans="3:7" x14ac:dyDescent="0.25">
      <c r="C214" s="12" t="s">
        <v>305</v>
      </c>
      <c r="G214" t="s">
        <v>306</v>
      </c>
    </row>
    <row r="215" spans="3:7" x14ac:dyDescent="0.25">
      <c r="C215" t="s">
        <v>307</v>
      </c>
      <c r="E215">
        <v>4</v>
      </c>
      <c r="G215" t="s">
        <v>308</v>
      </c>
    </row>
    <row r="216" spans="3:7" x14ac:dyDescent="0.25">
      <c r="C216" t="s">
        <v>309</v>
      </c>
      <c r="E216">
        <v>3</v>
      </c>
      <c r="G216" t="s">
        <v>310</v>
      </c>
    </row>
    <row r="217" spans="3:7" x14ac:dyDescent="0.25">
      <c r="C217" t="s">
        <v>311</v>
      </c>
      <c r="E217">
        <v>2</v>
      </c>
    </row>
    <row r="218" spans="3:7" x14ac:dyDescent="0.25">
      <c r="C218" t="s">
        <v>312</v>
      </c>
      <c r="E218">
        <v>5</v>
      </c>
    </row>
    <row r="219" spans="3:7" ht="15.75" thickBot="1" x14ac:dyDescent="0.3">
      <c r="E219" s="69">
        <f>SUM(E215:E218)</f>
        <v>14</v>
      </c>
    </row>
    <row r="220" spans="3:7" ht="15.75" thickTop="1" x14ac:dyDescent="0.25"/>
    <row r="221" spans="3:7" x14ac:dyDescent="0.25">
      <c r="C221" t="s">
        <v>313</v>
      </c>
    </row>
    <row r="227" spans="10:14" x14ac:dyDescent="0.25">
      <c r="J227" s="25" t="s">
        <v>300</v>
      </c>
      <c r="K227">
        <f>9*150</f>
        <v>1350</v>
      </c>
      <c r="L227" t="s">
        <v>77</v>
      </c>
    </row>
    <row r="228" spans="10:14" x14ac:dyDescent="0.25">
      <c r="K228">
        <v>1200</v>
      </c>
      <c r="L228" t="s">
        <v>292</v>
      </c>
    </row>
    <row r="229" spans="10:14" x14ac:dyDescent="0.25">
      <c r="K229">
        <f>K227-K228</f>
        <v>150</v>
      </c>
      <c r="L229" t="s">
        <v>314</v>
      </c>
      <c r="N229" t="s">
        <v>315</v>
      </c>
    </row>
  </sheetData>
  <mergeCells count="2">
    <mergeCell ref="M188:N188"/>
    <mergeCell ref="C120:L120"/>
  </mergeCells>
  <pageMargins left="0.7" right="0.7" top="0.75" bottom="0.75" header="0.3" footer="0.3"/>
  <pageSetup paperSize="9" fitToWidth="0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Visio.Drawing.15" shapeId="67585" r:id="rId4">
          <objectPr defaultSize="0" autoPict="0" r:id="rId5">
            <anchor moveWithCells="1">
              <from>
                <xdr:col>1</xdr:col>
                <xdr:colOff>238125</xdr:colOff>
                <xdr:row>0</xdr:row>
                <xdr:rowOff>123825</xdr:rowOff>
              </from>
              <to>
                <xdr:col>12</xdr:col>
                <xdr:colOff>47625</xdr:colOff>
                <xdr:row>60</xdr:row>
                <xdr:rowOff>161925</xdr:rowOff>
              </to>
            </anchor>
          </objectPr>
        </oleObject>
      </mc:Choice>
      <mc:Fallback>
        <oleObject progId="Visio.Drawing.15" shapeId="6758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8"/>
  <sheetViews>
    <sheetView workbookViewId="0"/>
  </sheetViews>
  <sheetFormatPr defaultRowHeight="15" x14ac:dyDescent="0.25"/>
  <cols>
    <col min="1" max="1" width="10.7109375" customWidth="1"/>
    <col min="2" max="2" width="10.85546875" bestFit="1" customWidth="1"/>
    <col min="4" max="4" width="18.5703125" customWidth="1"/>
    <col min="11" max="11" width="18.28515625" bestFit="1" customWidth="1"/>
    <col min="12" max="12" width="16.28515625" customWidth="1"/>
    <col min="13" max="13" width="6.85546875" customWidth="1"/>
    <col min="15" max="15" width="18" bestFit="1" customWidth="1"/>
  </cols>
  <sheetData>
    <row r="1" spans="1:21" x14ac:dyDescent="0.25">
      <c r="F1" t="s">
        <v>316</v>
      </c>
      <c r="J1" t="s">
        <v>317</v>
      </c>
      <c r="S1" t="s">
        <v>318</v>
      </c>
      <c r="T1" t="s">
        <v>116</v>
      </c>
      <c r="U1" t="s">
        <v>319</v>
      </c>
    </row>
    <row r="2" spans="1:21" x14ac:dyDescent="0.25">
      <c r="Q2">
        <v>1</v>
      </c>
      <c r="R2" t="s">
        <v>320</v>
      </c>
      <c r="S2" t="s">
        <v>321</v>
      </c>
      <c r="T2" t="s">
        <v>321</v>
      </c>
    </row>
    <row r="3" spans="1:21" x14ac:dyDescent="0.25">
      <c r="Q3">
        <v>2</v>
      </c>
      <c r="R3" t="s">
        <v>322</v>
      </c>
      <c r="S3" t="s">
        <v>321</v>
      </c>
      <c r="T3" t="s">
        <v>321</v>
      </c>
    </row>
    <row r="4" spans="1:21" x14ac:dyDescent="0.25">
      <c r="A4" t="s">
        <v>323</v>
      </c>
      <c r="D4" t="s">
        <v>324</v>
      </c>
      <c r="I4" t="s">
        <v>325</v>
      </c>
      <c r="L4" t="s">
        <v>326</v>
      </c>
      <c r="Q4">
        <v>3</v>
      </c>
      <c r="R4" t="s">
        <v>327</v>
      </c>
      <c r="S4" t="s">
        <v>283</v>
      </c>
      <c r="T4" t="s">
        <v>321</v>
      </c>
    </row>
    <row r="5" spans="1:21" x14ac:dyDescent="0.25">
      <c r="I5" t="s">
        <v>328</v>
      </c>
      <c r="Q5">
        <v>4</v>
      </c>
      <c r="R5" t="s">
        <v>329</v>
      </c>
      <c r="S5" t="s">
        <v>321</v>
      </c>
      <c r="T5" t="s">
        <v>321</v>
      </c>
    </row>
    <row r="6" spans="1:21" x14ac:dyDescent="0.25">
      <c r="A6" s="1" t="s">
        <v>330</v>
      </c>
      <c r="C6" t="s">
        <v>331</v>
      </c>
      <c r="D6" t="s">
        <v>332</v>
      </c>
      <c r="I6" s="5" t="s">
        <v>333</v>
      </c>
      <c r="M6" s="3" t="s">
        <v>334</v>
      </c>
      <c r="Q6">
        <v>5</v>
      </c>
      <c r="R6" t="s">
        <v>335</v>
      </c>
      <c r="S6" t="s">
        <v>321</v>
      </c>
      <c r="T6" t="s">
        <v>321</v>
      </c>
    </row>
    <row r="7" spans="1:21" x14ac:dyDescent="0.25">
      <c r="A7" s="1" t="s">
        <v>336</v>
      </c>
      <c r="C7" t="s">
        <v>337</v>
      </c>
      <c r="D7" t="s">
        <v>338</v>
      </c>
      <c r="E7" t="s">
        <v>339</v>
      </c>
      <c r="L7" t="s">
        <v>7</v>
      </c>
      <c r="M7" s="68">
        <v>100</v>
      </c>
      <c r="Q7">
        <v>6</v>
      </c>
      <c r="R7" t="s">
        <v>340</v>
      </c>
      <c r="S7" t="s">
        <v>283</v>
      </c>
      <c r="T7" t="s">
        <v>321</v>
      </c>
    </row>
    <row r="8" spans="1:21" x14ac:dyDescent="0.25">
      <c r="A8" t="s">
        <v>341</v>
      </c>
      <c r="D8" t="s">
        <v>342</v>
      </c>
      <c r="I8" t="s">
        <v>343</v>
      </c>
      <c r="L8" t="s">
        <v>344</v>
      </c>
      <c r="M8">
        <v>50</v>
      </c>
      <c r="O8" s="25" t="s">
        <v>345</v>
      </c>
      <c r="P8" s="1" t="s">
        <v>346</v>
      </c>
    </row>
    <row r="9" spans="1:21" ht="15.75" thickBot="1" x14ac:dyDescent="0.3">
      <c r="A9" t="s">
        <v>347</v>
      </c>
      <c r="D9" t="s">
        <v>348</v>
      </c>
      <c r="I9" s="21" t="s">
        <v>349</v>
      </c>
      <c r="L9" t="s">
        <v>350</v>
      </c>
      <c r="M9" s="69">
        <v>150</v>
      </c>
      <c r="O9" s="3" t="s">
        <v>351</v>
      </c>
    </row>
    <row r="10" spans="1:21" ht="15.75" thickTop="1" x14ac:dyDescent="0.25">
      <c r="A10" t="s">
        <v>352</v>
      </c>
      <c r="I10" s="21" t="s">
        <v>353</v>
      </c>
      <c r="P10" s="3" t="s">
        <v>354</v>
      </c>
    </row>
    <row r="11" spans="1:21" x14ac:dyDescent="0.25">
      <c r="A11" t="s">
        <v>355</v>
      </c>
      <c r="D11" s="5" t="s">
        <v>356</v>
      </c>
      <c r="I11" s="21" t="s">
        <v>357</v>
      </c>
      <c r="L11" t="s">
        <v>358</v>
      </c>
      <c r="M11">
        <v>10</v>
      </c>
      <c r="N11" t="s">
        <v>359</v>
      </c>
    </row>
    <row r="12" spans="1:21" x14ac:dyDescent="0.25">
      <c r="A12" t="s">
        <v>360</v>
      </c>
      <c r="D12" s="5" t="s">
        <v>361</v>
      </c>
      <c r="I12" s="21" t="s">
        <v>362</v>
      </c>
      <c r="L12" t="s">
        <v>363</v>
      </c>
      <c r="M12">
        <v>20</v>
      </c>
      <c r="N12" t="s">
        <v>364</v>
      </c>
      <c r="O12" s="25" t="s">
        <v>365</v>
      </c>
      <c r="P12" s="1" t="s">
        <v>366</v>
      </c>
    </row>
    <row r="13" spans="1:21" x14ac:dyDescent="0.25">
      <c r="D13" t="s">
        <v>367</v>
      </c>
      <c r="I13" s="21" t="s">
        <v>368</v>
      </c>
      <c r="L13" t="s">
        <v>369</v>
      </c>
      <c r="M13" s="68">
        <v>120</v>
      </c>
      <c r="N13" t="s">
        <v>370</v>
      </c>
    </row>
    <row r="14" spans="1:21" ht="15.75" thickBot="1" x14ac:dyDescent="0.3">
      <c r="A14" t="s">
        <v>78</v>
      </c>
      <c r="D14" t="s">
        <v>371</v>
      </c>
      <c r="L14" t="s">
        <v>372</v>
      </c>
      <c r="M14" s="69">
        <v>150</v>
      </c>
    </row>
    <row r="15" spans="1:21" ht="15.75" thickTop="1" x14ac:dyDescent="0.25">
      <c r="A15" s="5" t="s">
        <v>373</v>
      </c>
      <c r="D15" t="s">
        <v>374</v>
      </c>
      <c r="E15" t="s">
        <v>375</v>
      </c>
    </row>
    <row r="16" spans="1:21" x14ac:dyDescent="0.25">
      <c r="A16" s="5" t="s">
        <v>361</v>
      </c>
      <c r="L16" s="5" t="s">
        <v>376</v>
      </c>
    </row>
    <row r="17" spans="1:13" x14ac:dyDescent="0.25">
      <c r="A17" t="s">
        <v>377</v>
      </c>
      <c r="L17" t="s">
        <v>378</v>
      </c>
    </row>
    <row r="18" spans="1:13" x14ac:dyDescent="0.25">
      <c r="A18" t="s">
        <v>379</v>
      </c>
      <c r="L18" s="5" t="s">
        <v>361</v>
      </c>
    </row>
    <row r="19" spans="1:13" x14ac:dyDescent="0.25">
      <c r="L19" s="1" t="s">
        <v>380</v>
      </c>
    </row>
    <row r="20" spans="1:13" x14ac:dyDescent="0.25">
      <c r="L20" t="s">
        <v>381</v>
      </c>
    </row>
    <row r="23" spans="1:13" x14ac:dyDescent="0.25">
      <c r="G23" t="s">
        <v>382</v>
      </c>
    </row>
    <row r="25" spans="1:13" x14ac:dyDescent="0.25">
      <c r="H25" t="s">
        <v>383</v>
      </c>
    </row>
    <row r="27" spans="1:13" x14ac:dyDescent="0.25">
      <c r="E27" t="s">
        <v>384</v>
      </c>
      <c r="H27" s="3" t="s">
        <v>385</v>
      </c>
      <c r="L27" s="21" t="s">
        <v>386</v>
      </c>
    </row>
    <row r="28" spans="1:13" x14ac:dyDescent="0.25">
      <c r="E28" t="s">
        <v>387</v>
      </c>
      <c r="F28" s="1" t="s">
        <v>388</v>
      </c>
      <c r="K28" s="1" t="s">
        <v>388</v>
      </c>
      <c r="L28" s="21" t="s">
        <v>389</v>
      </c>
    </row>
    <row r="29" spans="1:13" x14ac:dyDescent="0.25">
      <c r="F29" s="21" t="s">
        <v>390</v>
      </c>
      <c r="K29" t="s">
        <v>391</v>
      </c>
    </row>
    <row r="30" spans="1:13" ht="45" x14ac:dyDescent="0.25">
      <c r="B30" s="75" t="s">
        <v>392</v>
      </c>
      <c r="D30" s="82" t="s">
        <v>393</v>
      </c>
      <c r="F30" s="21" t="s">
        <v>394</v>
      </c>
      <c r="K30" s="75" t="s">
        <v>395</v>
      </c>
      <c r="L30" s="40" t="s">
        <v>396</v>
      </c>
      <c r="M30" s="74" t="s">
        <v>397</v>
      </c>
    </row>
    <row r="31" spans="1:13" x14ac:dyDescent="0.25">
      <c r="K31" t="s">
        <v>398</v>
      </c>
      <c r="L31" s="3" t="s">
        <v>399</v>
      </c>
    </row>
    <row r="32" spans="1:13" x14ac:dyDescent="0.25">
      <c r="K32" t="s">
        <v>400</v>
      </c>
      <c r="L32" s="21" t="s">
        <v>386</v>
      </c>
    </row>
    <row r="33" spans="1:14" x14ac:dyDescent="0.25">
      <c r="E33" t="s">
        <v>401</v>
      </c>
      <c r="F33" t="s">
        <v>402</v>
      </c>
      <c r="L33" s="21" t="s">
        <v>389</v>
      </c>
    </row>
    <row r="34" spans="1:14" x14ac:dyDescent="0.25">
      <c r="E34" t="s">
        <v>403</v>
      </c>
      <c r="F34" t="s">
        <v>404</v>
      </c>
      <c r="L34" s="21" t="s">
        <v>405</v>
      </c>
    </row>
    <row r="37" spans="1:14" x14ac:dyDescent="0.25">
      <c r="A37" s="1" t="s">
        <v>406</v>
      </c>
    </row>
    <row r="38" spans="1:14" x14ac:dyDescent="0.25">
      <c r="A38" t="s">
        <v>407</v>
      </c>
      <c r="J38" t="s">
        <v>408</v>
      </c>
      <c r="K38" t="s">
        <v>409</v>
      </c>
      <c r="M38" s="1">
        <v>3000</v>
      </c>
      <c r="N38" t="s">
        <v>410</v>
      </c>
    </row>
    <row r="39" spans="1:14" x14ac:dyDescent="0.25">
      <c r="A39" t="s">
        <v>411</v>
      </c>
      <c r="J39" t="s">
        <v>408</v>
      </c>
      <c r="K39" t="s">
        <v>412</v>
      </c>
      <c r="M39">
        <v>3000</v>
      </c>
    </row>
    <row r="40" spans="1:14" x14ac:dyDescent="0.25">
      <c r="A40" t="s">
        <v>413</v>
      </c>
    </row>
    <row r="41" spans="1:14" x14ac:dyDescent="0.25">
      <c r="J41" t="s">
        <v>414</v>
      </c>
      <c r="K41" t="s">
        <v>415</v>
      </c>
      <c r="M41">
        <v>2000</v>
      </c>
      <c r="N41" t="s">
        <v>416</v>
      </c>
    </row>
    <row r="42" spans="1:14" x14ac:dyDescent="0.25">
      <c r="J42" t="s">
        <v>408</v>
      </c>
      <c r="K42" t="s">
        <v>417</v>
      </c>
      <c r="M42">
        <v>1000</v>
      </c>
    </row>
    <row r="43" spans="1:14" x14ac:dyDescent="0.25">
      <c r="J43" t="s">
        <v>408</v>
      </c>
      <c r="K43" t="s">
        <v>418</v>
      </c>
      <c r="M43" s="1">
        <v>3000</v>
      </c>
    </row>
    <row r="45" spans="1:14" x14ac:dyDescent="0.25">
      <c r="A45" t="s">
        <v>419</v>
      </c>
      <c r="C45" s="59">
        <v>100000</v>
      </c>
    </row>
    <row r="46" spans="1:14" x14ac:dyDescent="0.25">
      <c r="A46" t="s">
        <v>420</v>
      </c>
      <c r="B46">
        <v>4000</v>
      </c>
      <c r="K46" s="95" t="s">
        <v>396</v>
      </c>
      <c r="L46" s="95"/>
      <c r="M46" s="37"/>
    </row>
    <row r="47" spans="1:14" x14ac:dyDescent="0.25">
      <c r="A47" t="s">
        <v>421</v>
      </c>
      <c r="B47">
        <v>4500</v>
      </c>
      <c r="J47" s="44" t="s">
        <v>422</v>
      </c>
      <c r="K47">
        <v>3000</v>
      </c>
      <c r="L47" s="45" t="s">
        <v>423</v>
      </c>
      <c r="M47">
        <v>3000</v>
      </c>
    </row>
    <row r="48" spans="1:14" x14ac:dyDescent="0.25">
      <c r="A48" t="s">
        <v>424</v>
      </c>
      <c r="B48">
        <v>7000</v>
      </c>
      <c r="L48" s="36"/>
    </row>
    <row r="49" spans="1:12" x14ac:dyDescent="0.25">
      <c r="A49" t="s">
        <v>425</v>
      </c>
      <c r="B49">
        <v>15000</v>
      </c>
      <c r="L49" s="36"/>
    </row>
    <row r="50" spans="1:12" x14ac:dyDescent="0.25">
      <c r="A50" t="s">
        <v>426</v>
      </c>
      <c r="B50">
        <v>20000</v>
      </c>
      <c r="L50" s="36"/>
    </row>
    <row r="51" spans="1:12" x14ac:dyDescent="0.25">
      <c r="A51" t="s">
        <v>427</v>
      </c>
      <c r="B51">
        <v>14000</v>
      </c>
      <c r="L51" s="36"/>
    </row>
    <row r="52" spans="1:12" x14ac:dyDescent="0.25">
      <c r="B52" s="44">
        <f>SUM(B46:B51)</f>
        <v>64500</v>
      </c>
      <c r="C52" s="44">
        <f>B52</f>
        <v>64500</v>
      </c>
      <c r="L52" s="36"/>
    </row>
    <row r="53" spans="1:12" x14ac:dyDescent="0.25">
      <c r="A53" t="s">
        <v>428</v>
      </c>
      <c r="C53" s="59">
        <f>C45-C52</f>
        <v>35500</v>
      </c>
    </row>
    <row r="54" spans="1:12" x14ac:dyDescent="0.25">
      <c r="A54" t="s">
        <v>429</v>
      </c>
    </row>
    <row r="55" spans="1:12" x14ac:dyDescent="0.25">
      <c r="A55" t="s">
        <v>430</v>
      </c>
    </row>
    <row r="57" spans="1:12" x14ac:dyDescent="0.25">
      <c r="B57" t="s">
        <v>401</v>
      </c>
      <c r="C57" t="s">
        <v>404</v>
      </c>
    </row>
    <row r="58" spans="1:12" x14ac:dyDescent="0.25">
      <c r="B58" t="s">
        <v>403</v>
      </c>
      <c r="C58" t="s">
        <v>431</v>
      </c>
    </row>
  </sheetData>
  <mergeCells count="1">
    <mergeCell ref="K46:L46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W73"/>
  <sheetViews>
    <sheetView topLeftCell="B1" workbookViewId="0">
      <selection activeCell="B1" sqref="B1"/>
    </sheetView>
  </sheetViews>
  <sheetFormatPr defaultRowHeight="15" x14ac:dyDescent="0.25"/>
  <cols>
    <col min="2" max="2" width="26" customWidth="1"/>
    <col min="5" max="5" width="15.85546875" customWidth="1"/>
    <col min="6" max="6" width="19.7109375" customWidth="1"/>
    <col min="12" max="12" width="14.5703125" bestFit="1" customWidth="1"/>
    <col min="15" max="15" width="18.28515625" bestFit="1" customWidth="1"/>
    <col min="16" max="16" width="20.85546875" bestFit="1" customWidth="1"/>
    <col min="17" max="17" width="9.140625" bestFit="1" customWidth="1"/>
    <col min="23" max="23" width="20.85546875" customWidth="1"/>
  </cols>
  <sheetData>
    <row r="2" spans="2:23" x14ac:dyDescent="0.25">
      <c r="B2" t="s">
        <v>432</v>
      </c>
      <c r="D2" s="38" t="s">
        <v>433</v>
      </c>
      <c r="E2" s="96" t="s">
        <v>434</v>
      </c>
      <c r="F2" s="96"/>
      <c r="G2" t="s">
        <v>435</v>
      </c>
    </row>
    <row r="3" spans="2:23" x14ac:dyDescent="0.25">
      <c r="B3" t="s">
        <v>436</v>
      </c>
      <c r="P3" t="s">
        <v>437</v>
      </c>
    </row>
    <row r="5" spans="2:23" ht="45.95" customHeight="1" x14ac:dyDescent="0.25">
      <c r="B5" s="19" t="s">
        <v>438</v>
      </c>
      <c r="F5" s="101" t="s">
        <v>439</v>
      </c>
      <c r="G5" s="101"/>
      <c r="N5" t="s">
        <v>440</v>
      </c>
      <c r="P5" s="101" t="s">
        <v>439</v>
      </c>
      <c r="Q5" s="101"/>
      <c r="R5" t="s">
        <v>361</v>
      </c>
    </row>
    <row r="6" spans="2:23" x14ac:dyDescent="0.25">
      <c r="N6" t="s">
        <v>441</v>
      </c>
      <c r="P6" s="3" t="s">
        <v>442</v>
      </c>
      <c r="R6" s="99" t="s">
        <v>443</v>
      </c>
      <c r="S6" s="99"/>
      <c r="T6" s="99"/>
      <c r="U6" s="99"/>
      <c r="V6" s="99"/>
      <c r="W6" s="99"/>
    </row>
    <row r="7" spans="2:23" x14ac:dyDescent="0.25">
      <c r="F7" s="3" t="s">
        <v>442</v>
      </c>
      <c r="N7" t="s">
        <v>444</v>
      </c>
      <c r="R7" s="1" t="s">
        <v>445</v>
      </c>
    </row>
    <row r="8" spans="2:23" x14ac:dyDescent="0.25">
      <c r="E8" s="3" t="s">
        <v>446</v>
      </c>
    </row>
    <row r="9" spans="2:23" x14ac:dyDescent="0.25">
      <c r="B9" s="84" t="s">
        <v>447</v>
      </c>
      <c r="C9" s="99" t="s">
        <v>443</v>
      </c>
      <c r="D9" s="99"/>
      <c r="E9" s="99"/>
      <c r="F9" s="99"/>
      <c r="G9" s="99"/>
      <c r="H9" s="99"/>
      <c r="N9" t="s">
        <v>448</v>
      </c>
    </row>
    <row r="10" spans="2:23" x14ac:dyDescent="0.25">
      <c r="C10" t="s">
        <v>449</v>
      </c>
    </row>
    <row r="11" spans="2:23" x14ac:dyDescent="0.25">
      <c r="O11" t="s">
        <v>450</v>
      </c>
    </row>
    <row r="12" spans="2:23" x14ac:dyDescent="0.25">
      <c r="B12" t="s">
        <v>451</v>
      </c>
      <c r="H12" t="s">
        <v>448</v>
      </c>
      <c r="O12" t="s">
        <v>452</v>
      </c>
      <c r="P12" s="84">
        <f>10-8</f>
        <v>2</v>
      </c>
    </row>
    <row r="13" spans="2:23" x14ac:dyDescent="0.25">
      <c r="B13" t="s">
        <v>453</v>
      </c>
      <c r="C13">
        <v>100</v>
      </c>
      <c r="O13" t="s">
        <v>454</v>
      </c>
      <c r="P13" t="s">
        <v>455</v>
      </c>
    </row>
    <row r="14" spans="2:23" x14ac:dyDescent="0.25">
      <c r="B14" t="s">
        <v>456</v>
      </c>
      <c r="C14">
        <v>10</v>
      </c>
    </row>
    <row r="15" spans="2:23" x14ac:dyDescent="0.25">
      <c r="B15" t="s">
        <v>457</v>
      </c>
      <c r="C15">
        <v>10</v>
      </c>
    </row>
    <row r="16" spans="2:23" x14ac:dyDescent="0.25">
      <c r="B16" t="s">
        <v>458</v>
      </c>
      <c r="C16">
        <v>1</v>
      </c>
      <c r="D16" t="s">
        <v>459</v>
      </c>
    </row>
    <row r="19" spans="11:18" x14ac:dyDescent="0.25">
      <c r="L19" s="25" t="s">
        <v>448</v>
      </c>
    </row>
    <row r="20" spans="11:18" x14ac:dyDescent="0.25">
      <c r="M20" t="s">
        <v>460</v>
      </c>
    </row>
    <row r="25" spans="11:18" x14ac:dyDescent="0.25">
      <c r="K25" t="s">
        <v>461</v>
      </c>
      <c r="N25" t="s">
        <v>462</v>
      </c>
    </row>
    <row r="27" spans="11:18" x14ac:dyDescent="0.25">
      <c r="N27" s="1" t="s">
        <v>463</v>
      </c>
    </row>
    <row r="28" spans="11:18" x14ac:dyDescent="0.25">
      <c r="L28" s="43"/>
      <c r="O28" s="3" t="s">
        <v>464</v>
      </c>
      <c r="P28" s="3" t="s">
        <v>465</v>
      </c>
    </row>
    <row r="29" spans="11:18" x14ac:dyDescent="0.25">
      <c r="M29" t="s">
        <v>466</v>
      </c>
      <c r="O29">
        <v>5000</v>
      </c>
      <c r="P29">
        <v>5100</v>
      </c>
      <c r="Q29">
        <v>100</v>
      </c>
      <c r="R29" t="s">
        <v>467</v>
      </c>
    </row>
    <row r="30" spans="11:18" x14ac:dyDescent="0.25">
      <c r="M30" t="s">
        <v>468</v>
      </c>
      <c r="O30" s="83" t="s">
        <v>469</v>
      </c>
      <c r="P30" s="83" t="s">
        <v>470</v>
      </c>
      <c r="Q30" t="s">
        <v>471</v>
      </c>
      <c r="R30" t="s">
        <v>472</v>
      </c>
    </row>
    <row r="31" spans="11:18" x14ac:dyDescent="0.25">
      <c r="M31" t="s">
        <v>473</v>
      </c>
      <c r="O31" s="43">
        <f>125000000*0.12</f>
        <v>15000000</v>
      </c>
      <c r="P31" s="43">
        <f>124000000*0.12</f>
        <v>14880000</v>
      </c>
    </row>
    <row r="32" spans="11:18" x14ac:dyDescent="0.25">
      <c r="M32" t="s">
        <v>474</v>
      </c>
      <c r="O32" s="43">
        <f>125000000*0.08</f>
        <v>10000000</v>
      </c>
      <c r="P32" s="43">
        <f>124000000*0.08</f>
        <v>9920000</v>
      </c>
    </row>
    <row r="33" spans="12:18" x14ac:dyDescent="0.25">
      <c r="M33" t="s">
        <v>475</v>
      </c>
      <c r="O33" s="43">
        <f>125000000*0.03</f>
        <v>3750000</v>
      </c>
      <c r="P33" s="47">
        <f>124000000*0.05</f>
        <v>6200000</v>
      </c>
    </row>
    <row r="36" spans="12:18" x14ac:dyDescent="0.25">
      <c r="M36" s="1" t="s">
        <v>476</v>
      </c>
      <c r="O36" t="s">
        <v>462</v>
      </c>
    </row>
    <row r="38" spans="12:18" x14ac:dyDescent="0.25">
      <c r="M38" s="38">
        <v>44197</v>
      </c>
      <c r="N38" s="25" t="s">
        <v>477</v>
      </c>
      <c r="P38" s="38">
        <v>44470</v>
      </c>
      <c r="Q38" t="s">
        <v>478</v>
      </c>
    </row>
    <row r="39" spans="12:18" x14ac:dyDescent="0.25">
      <c r="M39" t="s">
        <v>479</v>
      </c>
      <c r="P39">
        <v>10</v>
      </c>
      <c r="R39" t="s">
        <v>480</v>
      </c>
    </row>
    <row r="40" spans="12:18" x14ac:dyDescent="0.25">
      <c r="M40" t="s">
        <v>481</v>
      </c>
      <c r="P40" s="43">
        <f>25000/30*10*10</f>
        <v>83333.333333333343</v>
      </c>
      <c r="Q40" s="71">
        <f>P40/P39</f>
        <v>8333.3333333333339</v>
      </c>
    </row>
    <row r="41" spans="12:18" x14ac:dyDescent="0.25">
      <c r="L41" t="s">
        <v>446</v>
      </c>
      <c r="M41" t="s">
        <v>482</v>
      </c>
    </row>
    <row r="42" spans="12:18" x14ac:dyDescent="0.25">
      <c r="L42" s="70" t="s">
        <v>376</v>
      </c>
      <c r="M42" s="70" t="s">
        <v>483</v>
      </c>
      <c r="N42" s="70"/>
      <c r="O42" s="70"/>
    </row>
    <row r="43" spans="12:18" x14ac:dyDescent="0.25">
      <c r="L43" s="70" t="s">
        <v>446</v>
      </c>
      <c r="M43" s="70" t="s">
        <v>484</v>
      </c>
      <c r="N43" s="70"/>
      <c r="O43" s="70"/>
    </row>
    <row r="46" spans="12:18" x14ac:dyDescent="0.25">
      <c r="M46" s="85" t="s">
        <v>485</v>
      </c>
      <c r="N46" s="85"/>
      <c r="O46" s="85"/>
      <c r="P46" s="85"/>
    </row>
    <row r="47" spans="12:18" x14ac:dyDescent="0.25">
      <c r="M47" s="85"/>
      <c r="N47" s="85"/>
      <c r="O47" s="85"/>
      <c r="P47" s="85"/>
    </row>
    <row r="48" spans="12:18" x14ac:dyDescent="0.25">
      <c r="M48" s="85"/>
      <c r="N48" s="85"/>
      <c r="O48" s="86" t="s">
        <v>486</v>
      </c>
      <c r="P48" s="87" t="s">
        <v>487</v>
      </c>
    </row>
    <row r="49" spans="1:16" x14ac:dyDescent="0.25">
      <c r="M49" s="85" t="s">
        <v>488</v>
      </c>
      <c r="N49" s="85"/>
      <c r="O49" s="88" t="s">
        <v>489</v>
      </c>
      <c r="P49" s="88" t="s">
        <v>490</v>
      </c>
    </row>
    <row r="50" spans="1:16" x14ac:dyDescent="0.25">
      <c r="M50" s="85"/>
      <c r="N50" s="85"/>
      <c r="O50" s="85"/>
      <c r="P50" s="85"/>
    </row>
    <row r="51" spans="1:16" x14ac:dyDescent="0.25">
      <c r="M51" s="85" t="s">
        <v>491</v>
      </c>
      <c r="N51" s="85"/>
      <c r="O51" s="85" t="s">
        <v>492</v>
      </c>
      <c r="P51" s="85" t="s">
        <v>493</v>
      </c>
    </row>
    <row r="52" spans="1:16" x14ac:dyDescent="0.25">
      <c r="M52" s="85"/>
      <c r="N52" s="85"/>
      <c r="O52" s="85">
        <f>8*25</f>
        <v>200</v>
      </c>
      <c r="P52" s="85">
        <f>8*30</f>
        <v>240</v>
      </c>
    </row>
    <row r="53" spans="1:16" x14ac:dyDescent="0.25">
      <c r="A53" s="39"/>
      <c r="B53" s="98"/>
      <c r="C53" s="98"/>
      <c r="D53" s="98"/>
      <c r="E53" s="98"/>
      <c r="F53" s="98"/>
      <c r="G53" s="98"/>
      <c r="H53" s="98"/>
      <c r="I53" s="100"/>
      <c r="J53" s="100"/>
      <c r="K53" s="100"/>
      <c r="L53" s="100"/>
      <c r="M53" s="100"/>
    </row>
    <row r="54" spans="1:16" x14ac:dyDescent="0.25">
      <c r="A54" s="5" t="s">
        <v>494</v>
      </c>
    </row>
    <row r="55" spans="1:16" x14ac:dyDescent="0.25">
      <c r="A55" t="s">
        <v>495</v>
      </c>
    </row>
    <row r="56" spans="1:16" x14ac:dyDescent="0.25">
      <c r="A56" t="s">
        <v>496</v>
      </c>
    </row>
    <row r="59" spans="1:16" x14ac:dyDescent="0.25">
      <c r="A59" s="5" t="s">
        <v>497</v>
      </c>
    </row>
    <row r="60" spans="1:16" x14ac:dyDescent="0.25">
      <c r="A60" t="s">
        <v>498</v>
      </c>
      <c r="B60" t="s">
        <v>499</v>
      </c>
    </row>
    <row r="61" spans="1:16" x14ac:dyDescent="0.25">
      <c r="A61" t="s">
        <v>500</v>
      </c>
      <c r="B61" t="s">
        <v>501</v>
      </c>
    </row>
    <row r="62" spans="1:16" x14ac:dyDescent="0.25">
      <c r="A62" t="s">
        <v>502</v>
      </c>
      <c r="B62" t="s">
        <v>503</v>
      </c>
    </row>
    <row r="63" spans="1:16" x14ac:dyDescent="0.25">
      <c r="A63" t="s">
        <v>504</v>
      </c>
      <c r="B63" t="s">
        <v>505</v>
      </c>
    </row>
    <row r="66" spans="1:1" x14ac:dyDescent="0.25">
      <c r="A66" s="5" t="s">
        <v>506</v>
      </c>
    </row>
    <row r="67" spans="1:1" x14ac:dyDescent="0.25">
      <c r="A67" t="s">
        <v>507</v>
      </c>
    </row>
    <row r="68" spans="1:1" x14ac:dyDescent="0.25">
      <c r="A68" t="s">
        <v>508</v>
      </c>
    </row>
    <row r="69" spans="1:1" x14ac:dyDescent="0.25">
      <c r="A69" t="s">
        <v>509</v>
      </c>
    </row>
    <row r="70" spans="1:1" x14ac:dyDescent="0.25">
      <c r="A70" t="s">
        <v>510</v>
      </c>
    </row>
    <row r="72" spans="1:1" x14ac:dyDescent="0.25">
      <c r="A72" s="5" t="s">
        <v>511</v>
      </c>
    </row>
    <row r="73" spans="1:1" x14ac:dyDescent="0.25">
      <c r="A73" t="s">
        <v>512</v>
      </c>
    </row>
  </sheetData>
  <mergeCells count="7">
    <mergeCell ref="R6:W6"/>
    <mergeCell ref="C9:H9"/>
    <mergeCell ref="B53:H53"/>
    <mergeCell ref="I53:M53"/>
    <mergeCell ref="E2:F2"/>
    <mergeCell ref="F5:G5"/>
    <mergeCell ref="P5:Q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0"/>
  <sheetViews>
    <sheetView zoomScale="110" zoomScaleNormal="110" workbookViewId="0"/>
  </sheetViews>
  <sheetFormatPr defaultRowHeight="15" x14ac:dyDescent="0.25"/>
  <cols>
    <col min="1" max="1" width="6.140625" customWidth="1"/>
    <col min="4" max="4" width="18.85546875" bestFit="1" customWidth="1"/>
    <col min="5" max="5" width="12.140625" bestFit="1" customWidth="1"/>
    <col min="6" max="6" width="14.28515625" bestFit="1" customWidth="1"/>
    <col min="8" max="8" width="25.5703125" bestFit="1" customWidth="1"/>
    <col min="9" max="9" width="14.5703125" bestFit="1" customWidth="1"/>
    <col min="10" max="10" width="18.5703125" bestFit="1" customWidth="1"/>
    <col min="11" max="11" width="11.140625" bestFit="1" customWidth="1"/>
    <col min="13" max="13" width="14.5703125" bestFit="1" customWidth="1"/>
  </cols>
  <sheetData>
    <row r="2" spans="1:13" x14ac:dyDescent="0.25">
      <c r="H2" s="18" t="s">
        <v>513</v>
      </c>
    </row>
    <row r="4" spans="1:13" x14ac:dyDescent="0.25">
      <c r="F4" s="19" t="s">
        <v>514</v>
      </c>
      <c r="G4" s="3"/>
      <c r="H4" s="3" t="s">
        <v>515</v>
      </c>
      <c r="I4" s="3"/>
      <c r="J4" s="3" t="s">
        <v>516</v>
      </c>
    </row>
    <row r="5" spans="1:13" x14ac:dyDescent="0.25">
      <c r="H5" t="s">
        <v>517</v>
      </c>
    </row>
    <row r="6" spans="1:13" x14ac:dyDescent="0.25">
      <c r="D6" s="5" t="s">
        <v>518</v>
      </c>
      <c r="E6" s="5" t="s">
        <v>519</v>
      </c>
      <c r="F6" s="5" t="s">
        <v>520</v>
      </c>
      <c r="G6" s="7">
        <v>1</v>
      </c>
      <c r="H6" s="7" t="s">
        <v>521</v>
      </c>
      <c r="I6" t="s">
        <v>522</v>
      </c>
    </row>
    <row r="7" spans="1:13" x14ac:dyDescent="0.25">
      <c r="G7" s="7">
        <v>2</v>
      </c>
      <c r="H7" s="7" t="s">
        <v>523</v>
      </c>
      <c r="J7" s="3" t="s">
        <v>298</v>
      </c>
      <c r="K7" s="3" t="s">
        <v>300</v>
      </c>
      <c r="L7" s="20" t="s">
        <v>302</v>
      </c>
    </row>
    <row r="8" spans="1:13" x14ac:dyDescent="0.25">
      <c r="D8" t="s">
        <v>524</v>
      </c>
      <c r="E8" s="5" t="s">
        <v>525</v>
      </c>
      <c r="F8" t="s">
        <v>526</v>
      </c>
      <c r="H8" t="s">
        <v>527</v>
      </c>
      <c r="I8" t="s">
        <v>528</v>
      </c>
      <c r="J8" s="3" t="s">
        <v>529</v>
      </c>
      <c r="K8" s="3" t="s">
        <v>78</v>
      </c>
      <c r="L8" s="20" t="s">
        <v>530</v>
      </c>
    </row>
    <row r="9" spans="1:13" x14ac:dyDescent="0.25">
      <c r="A9" t="s">
        <v>13</v>
      </c>
      <c r="D9" t="s">
        <v>531</v>
      </c>
      <c r="E9" s="5" t="s">
        <v>532</v>
      </c>
      <c r="F9" t="s">
        <v>533</v>
      </c>
    </row>
    <row r="10" spans="1:13" x14ac:dyDescent="0.25">
      <c r="A10" t="s">
        <v>534</v>
      </c>
      <c r="E10" s="21" t="s">
        <v>535</v>
      </c>
      <c r="F10" t="s">
        <v>536</v>
      </c>
      <c r="G10" s="5">
        <v>3</v>
      </c>
      <c r="H10" s="5" t="s">
        <v>537</v>
      </c>
      <c r="I10" s="5" t="s">
        <v>538</v>
      </c>
      <c r="J10" s="19" t="s">
        <v>539</v>
      </c>
      <c r="K10" s="19" t="s">
        <v>540</v>
      </c>
      <c r="L10" s="19" t="s">
        <v>541</v>
      </c>
      <c r="M10" s="19" t="s">
        <v>542</v>
      </c>
    </row>
    <row r="11" spans="1:13" x14ac:dyDescent="0.25">
      <c r="A11" t="s">
        <v>543</v>
      </c>
      <c r="B11" t="s">
        <v>376</v>
      </c>
      <c r="E11" s="21" t="s">
        <v>544</v>
      </c>
      <c r="G11" s="5">
        <v>4</v>
      </c>
      <c r="H11" s="5" t="s">
        <v>545</v>
      </c>
      <c r="I11" s="5" t="s">
        <v>546</v>
      </c>
    </row>
    <row r="12" spans="1:13" x14ac:dyDescent="0.25">
      <c r="A12">
        <v>1</v>
      </c>
      <c r="B12" s="5" t="s">
        <v>547</v>
      </c>
      <c r="E12" s="96" t="s">
        <v>548</v>
      </c>
      <c r="F12" s="96"/>
      <c r="G12" s="96"/>
    </row>
    <row r="13" spans="1:13" x14ac:dyDescent="0.25">
      <c r="A13">
        <v>2</v>
      </c>
      <c r="B13" t="s">
        <v>549</v>
      </c>
      <c r="E13" t="s">
        <v>550</v>
      </c>
      <c r="F13" t="s">
        <v>551</v>
      </c>
      <c r="G13" t="s">
        <v>552</v>
      </c>
    </row>
    <row r="14" spans="1:13" x14ac:dyDescent="0.25">
      <c r="A14">
        <v>3</v>
      </c>
      <c r="B14" s="5" t="s">
        <v>553</v>
      </c>
      <c r="E14" s="22">
        <v>9</v>
      </c>
      <c r="F14" s="23"/>
      <c r="G14" s="24" t="s">
        <v>554</v>
      </c>
    </row>
    <row r="15" spans="1:13" x14ac:dyDescent="0.25">
      <c r="A15">
        <v>4</v>
      </c>
      <c r="B15" s="5" t="s">
        <v>555</v>
      </c>
      <c r="D15" s="25" t="s">
        <v>552</v>
      </c>
      <c r="E15" s="26"/>
      <c r="F15" s="27"/>
      <c r="G15" s="28"/>
    </row>
    <row r="16" spans="1:13" x14ac:dyDescent="0.25">
      <c r="A16">
        <v>5</v>
      </c>
      <c r="B16" s="5" t="s">
        <v>556</v>
      </c>
      <c r="D16" s="25"/>
      <c r="E16" s="29">
        <v>11</v>
      </c>
      <c r="F16" s="30" t="s">
        <v>557</v>
      </c>
      <c r="G16" s="31">
        <v>2</v>
      </c>
      <c r="H16" s="5" t="s">
        <v>558</v>
      </c>
    </row>
    <row r="17" spans="1:7" x14ac:dyDescent="0.25">
      <c r="A17">
        <v>6</v>
      </c>
      <c r="B17" t="s">
        <v>559</v>
      </c>
      <c r="D17" s="25" t="s">
        <v>551</v>
      </c>
      <c r="E17" s="29"/>
      <c r="F17" s="30"/>
      <c r="G17" s="31"/>
    </row>
    <row r="18" spans="1:7" x14ac:dyDescent="0.25">
      <c r="A18">
        <v>7</v>
      </c>
      <c r="B18" t="s">
        <v>560</v>
      </c>
      <c r="D18" s="25"/>
      <c r="E18" s="32" t="s">
        <v>561</v>
      </c>
      <c r="F18" s="33">
        <v>17</v>
      </c>
      <c r="G18" s="22"/>
    </row>
    <row r="19" spans="1:7" x14ac:dyDescent="0.25">
      <c r="A19">
        <v>8</v>
      </c>
      <c r="B19" t="s">
        <v>562</v>
      </c>
      <c r="D19" s="25" t="s">
        <v>550</v>
      </c>
      <c r="E19" s="34"/>
      <c r="F19" s="35"/>
      <c r="G19" s="26" t="s">
        <v>563</v>
      </c>
    </row>
    <row r="20" spans="1:7" x14ac:dyDescent="0.25">
      <c r="F20" s="5" t="s">
        <v>564</v>
      </c>
    </row>
  </sheetData>
  <mergeCells count="1">
    <mergeCell ref="E12:G12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37B896ADADE8440834083D24C25E4A2" ma:contentTypeVersion="6" ma:contentTypeDescription="Create a new document." ma:contentTypeScope="" ma:versionID="146064d92edacdc885bc2be0cf68495e">
  <xsd:schema xmlns:xsd="http://www.w3.org/2001/XMLSchema" xmlns:xs="http://www.w3.org/2001/XMLSchema" xmlns:p="http://schemas.microsoft.com/office/2006/metadata/properties" xmlns:ns2="1dc34b7f-9e6e-4e1f-92bb-7cc97b55dc61" xmlns:ns3="8416ac3f-01a4-4a20-8a37-6b412012a4b6" targetNamespace="http://schemas.microsoft.com/office/2006/metadata/properties" ma:root="true" ma:fieldsID="b9fe6f1ca1695ed48eec713e1a6c83d2" ns2:_="" ns3:_="">
    <xsd:import namespace="1dc34b7f-9e6e-4e1f-92bb-7cc97b55dc61"/>
    <xsd:import namespace="8416ac3f-01a4-4a20-8a37-6b412012a4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c34b7f-9e6e-4e1f-92bb-7cc97b55dc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16ac3f-01a4-4a20-8a37-6b412012a4b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4FC7C2-F356-40F9-9166-A713DA07CEE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443DE46-2D6E-48E7-A90A-F1F8EA2FA9BC}">
  <ds:schemaRefs>
    <ds:schemaRef ds:uri="http://purl.org/dc/terms/"/>
    <ds:schemaRef ds:uri="1dc34b7f-9e6e-4e1f-92bb-7cc97b55dc61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8416ac3f-01a4-4a20-8a37-6b412012a4b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210F4C5-A936-41CE-BA89-93214FD6511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dc34b7f-9e6e-4e1f-92bb-7cc97b55dc61"/>
    <ds:schemaRef ds:uri="8416ac3f-01a4-4a20-8a37-6b412012a4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PPE Process</vt:lpstr>
      <vt:lpstr>CAPEX</vt:lpstr>
      <vt:lpstr>PPE</vt:lpstr>
      <vt:lpstr>P2P</vt:lpstr>
      <vt:lpstr>Inco terms</vt:lpstr>
      <vt:lpstr>Inventory process</vt:lpstr>
      <vt:lpstr>CMP</vt:lpstr>
      <vt:lpstr>Payroll</vt:lpstr>
      <vt:lpstr>Risk Mgt-IC</vt:lpstr>
      <vt:lpstr>IC</vt:lpstr>
      <vt:lpstr>Angency conflict</vt:lpstr>
      <vt:lpstr>Sheet1</vt:lpstr>
      <vt:lpstr>Sheet2</vt:lpstr>
      <vt:lpstr>Audit reporting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Nilantha Weerasinghe</dc:creator>
  <cp:keywords/>
  <dc:description/>
  <cp:lastModifiedBy>vLearning1</cp:lastModifiedBy>
  <cp:revision/>
  <dcterms:created xsi:type="dcterms:W3CDTF">2015-06-05T18:17:20Z</dcterms:created>
  <dcterms:modified xsi:type="dcterms:W3CDTF">2022-10-05T09:30:09Z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33c7330-9238-471f-86bb-8ea4585505f5_Enabled">
    <vt:lpwstr>true</vt:lpwstr>
  </property>
  <property fmtid="{D5CDD505-2E9C-101B-9397-08002B2CF9AE}" pid="3" name="MSIP_Label_733c7330-9238-471f-86bb-8ea4585505f5_SetDate">
    <vt:lpwstr>2021-07-31T07:34:52Z</vt:lpwstr>
  </property>
  <property fmtid="{D5CDD505-2E9C-101B-9397-08002B2CF9AE}" pid="4" name="MSIP_Label_733c7330-9238-471f-86bb-8ea4585505f5_Method">
    <vt:lpwstr>Privileged</vt:lpwstr>
  </property>
  <property fmtid="{D5CDD505-2E9C-101B-9397-08002B2CF9AE}" pid="5" name="MSIP_Label_733c7330-9238-471f-86bb-8ea4585505f5_Name">
    <vt:lpwstr>Brandix-External</vt:lpwstr>
  </property>
  <property fmtid="{D5CDD505-2E9C-101B-9397-08002B2CF9AE}" pid="6" name="MSIP_Label_733c7330-9238-471f-86bb-8ea4585505f5_SiteId">
    <vt:lpwstr>ea1f9c15-7f32-4dfa-b662-cacea1f61d0f</vt:lpwstr>
  </property>
  <property fmtid="{D5CDD505-2E9C-101B-9397-08002B2CF9AE}" pid="7" name="MSIP_Label_733c7330-9238-471f-86bb-8ea4585505f5_ActionId">
    <vt:lpwstr>df1bd08d-2025-4ce2-a824-19068026ea13</vt:lpwstr>
  </property>
  <property fmtid="{D5CDD505-2E9C-101B-9397-08002B2CF9AE}" pid="8" name="MSIP_Label_733c7330-9238-471f-86bb-8ea4585505f5_ContentBits">
    <vt:lpwstr>0</vt:lpwstr>
  </property>
  <property fmtid="{D5CDD505-2E9C-101B-9397-08002B2CF9AE}" pid="9" name="ContentTypeId">
    <vt:lpwstr>0x010100B37B896ADADE8440834083D24C25E4A2</vt:lpwstr>
  </property>
</Properties>
</file>