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hinda\Desktop\"/>
    </mc:Choice>
  </mc:AlternateContent>
  <bookViews>
    <workbookView xWindow="0" yWindow="0" windowWidth="20295" windowHeight="7830" activeTab="5"/>
  </bookViews>
  <sheets>
    <sheet name=" 5(1)" sheetId="1" r:id="rId1"/>
    <sheet name="5(2)" sheetId="2" r:id="rId2"/>
    <sheet name="6" sheetId="4" r:id="rId3"/>
    <sheet name="7" sheetId="3" r:id="rId4"/>
    <sheet name="8" sheetId="7" r:id="rId5"/>
    <sheet name="9" sheetId="6" r:id="rId6"/>
    <sheet name="Sheet4" sheetId="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6" l="1"/>
  <c r="E56" i="6"/>
  <c r="E53" i="6"/>
  <c r="E45" i="6"/>
  <c r="E44" i="6"/>
  <c r="E34" i="6"/>
  <c r="C28" i="6"/>
  <c r="C24" i="6"/>
  <c r="C18" i="6"/>
  <c r="E17" i="6"/>
  <c r="C17" i="6"/>
  <c r="C15" i="6"/>
  <c r="H17" i="6"/>
  <c r="H11" i="6"/>
  <c r="C10" i="6"/>
  <c r="C8" i="6"/>
  <c r="E54" i="7"/>
  <c r="E53" i="7"/>
  <c r="E49" i="7"/>
  <c r="E45" i="7"/>
  <c r="E37" i="7"/>
  <c r="E32" i="7"/>
  <c r="C32" i="7"/>
  <c r="D31" i="7"/>
  <c r="C31" i="7"/>
  <c r="K26" i="7"/>
  <c r="I34" i="7"/>
  <c r="I32" i="7"/>
  <c r="I17" i="7"/>
  <c r="H17" i="7"/>
  <c r="C12" i="7"/>
  <c r="B12" i="7"/>
  <c r="C18" i="3"/>
  <c r="C15" i="3"/>
  <c r="C13" i="3"/>
  <c r="I18" i="3"/>
  <c r="G17" i="3"/>
  <c r="G15" i="3"/>
  <c r="C10" i="3"/>
  <c r="C6" i="3"/>
  <c r="C21" i="4"/>
  <c r="C18" i="4"/>
  <c r="C15" i="4"/>
  <c r="C14" i="4"/>
  <c r="C10" i="4"/>
  <c r="C8" i="4"/>
  <c r="C7" i="4"/>
  <c r="D13" i="2"/>
  <c r="C13" i="2"/>
  <c r="B13" i="2"/>
  <c r="E9" i="2"/>
  <c r="D8" i="2"/>
  <c r="C8" i="2"/>
  <c r="E8" i="2"/>
  <c r="E6" i="2"/>
  <c r="E5" i="2"/>
  <c r="D25" i="1"/>
  <c r="D23" i="1"/>
  <c r="D21" i="1"/>
  <c r="C18" i="1"/>
  <c r="C17" i="1"/>
  <c r="D17" i="1"/>
</calcChain>
</file>

<file path=xl/sharedStrings.xml><?xml version="1.0" encoding="utf-8"?>
<sst xmlns="http://schemas.openxmlformats.org/spreadsheetml/2006/main" count="139" uniqueCount="118">
  <si>
    <t>fnÈh yels ,dNh .Kkh lsßu</t>
  </si>
  <si>
    <t>úia;rh</t>
  </si>
  <si>
    <t>j.ka;sh</t>
  </si>
  <si>
    <t>+</t>
  </si>
  <si>
    <t>-</t>
  </si>
  <si>
    <t>.sKqu wkqj ,dNh</t>
  </si>
  <si>
    <t>tl;= lsßï</t>
  </si>
  <si>
    <t>wvq lsßï</t>
  </si>
  <si>
    <t>fnÈh yels ,dNh</t>
  </si>
  <si>
    <t>yjq,a jHdmdrh wvq lr f.jk r|jd .;a nÿ uqo,</t>
  </si>
  <si>
    <t xml:space="preserve">fnÈh yels ,dNh </t>
  </si>
  <si>
    <t>xx</t>
  </si>
  <si>
    <t xml:space="preserve">    wfkl=;a wdodhï </t>
  </si>
  <si>
    <t>r|jd .;a nÿ wkqmd;h</t>
  </si>
  <si>
    <t>f.úh hq;= r|jd .;a noao</t>
  </si>
  <si>
    <t>xxx</t>
  </si>
  <si>
    <t>yjq,a jHdmdrfha ,dN fnod yeßfï f,aLKh</t>
  </si>
  <si>
    <t>f;f¾id</t>
  </si>
  <si>
    <t>tl;=j</t>
  </si>
  <si>
    <t>re'</t>
  </si>
  <si>
    <t>,dN fldgi</t>
  </si>
  <si>
    <t>jegqm</t>
  </si>
  <si>
    <t>uq¿ ,dN fldgi</t>
  </si>
  <si>
    <r>
      <t>2019</t>
    </r>
    <r>
      <rPr>
        <sz val="12"/>
        <color theme="1"/>
        <rFont val="Calibri"/>
        <family val="2"/>
        <scheme val="minor"/>
      </rPr>
      <t>/</t>
    </r>
    <r>
      <rPr>
        <sz val="12"/>
        <color theme="1"/>
        <rFont val="FMBindumathi"/>
      </rPr>
      <t>12</t>
    </r>
    <r>
      <rPr>
        <sz val="12"/>
        <color theme="1"/>
        <rFont val="Calibri"/>
        <family val="2"/>
        <scheme val="minor"/>
      </rPr>
      <t>/</t>
    </r>
    <r>
      <rPr>
        <sz val="12"/>
        <color theme="1"/>
        <rFont val="FMBindumathi"/>
      </rPr>
      <t>31 olajd</t>
    </r>
  </si>
  <si>
    <t>wfkl=;a wdodhï</t>
  </si>
  <si>
    <t>iqÿiqlï ,nk f.úu</t>
  </si>
  <si>
    <t>nÿ ner</t>
  </si>
  <si>
    <t>iafg%dka ksIamdok iud.u</t>
  </si>
  <si>
    <t>2019 iema;eïn¾ 30 ka wjika ld¾;=j</t>
  </si>
  <si>
    <t xml:space="preserve">cd;sh f.dvke.Sfï nÿ .Kkh         </t>
  </si>
  <si>
    <t>re</t>
  </si>
  <si>
    <t>ksuejqï nÿ</t>
  </si>
  <si>
    <r>
      <t xml:space="preserve">   </t>
    </r>
    <r>
      <rPr>
        <sz val="12"/>
        <color theme="1"/>
        <rFont val="Calibri"/>
        <family val="2"/>
        <scheme val="minor"/>
      </rPr>
      <t xml:space="preserve">* </t>
    </r>
    <r>
      <rPr>
        <sz val="12"/>
        <color theme="1"/>
        <rFont val="FMBindumathi"/>
      </rPr>
      <t>ksIamdok úlsKsu</t>
    </r>
  </si>
  <si>
    <r>
      <t xml:space="preserve">   </t>
    </r>
    <r>
      <rPr>
        <sz val="12"/>
        <color theme="1"/>
        <rFont val="Calibri "/>
      </rPr>
      <t xml:space="preserve">*  </t>
    </r>
    <r>
      <rPr>
        <sz val="12"/>
        <color theme="1"/>
        <rFont val="FMBindumathi"/>
      </rPr>
      <t>f;d. is,a,r fj&lt;odu</t>
    </r>
  </si>
  <si>
    <t>fhojqï nÿ</t>
  </si>
  <si>
    <t xml:space="preserve">  ksIamdok fhÿjqï </t>
  </si>
  <si>
    <t xml:space="preserve">  jdßl f.ùu</t>
  </si>
  <si>
    <t>f.úh hq;= b;sß noao</t>
  </si>
  <si>
    <t>cqudj¾ia mqoa.,sl iud.u</t>
  </si>
  <si>
    <t>2019 cqks 30ka wjika ld¾;=j</t>
  </si>
  <si>
    <t xml:space="preserve">tl;= l, w.h u; nÿ .Kkh         </t>
  </si>
  <si>
    <t>jdßl f.úï</t>
  </si>
  <si>
    <t>wdodhï nÿ .Kkh</t>
  </si>
  <si>
    <t>isudiys; is wekaâ ä ^fm!oa.,sl&amp; iud.u</t>
  </si>
  <si>
    <t>tl;= l&lt;d</t>
  </si>
  <si>
    <t>bv fkdfok úhoï</t>
  </si>
  <si>
    <t>wvq l&lt;d</t>
  </si>
  <si>
    <t>bv fok úhoï</t>
  </si>
  <si>
    <t>nÿ mrud¾: i|yd ,dNh</t>
  </si>
  <si>
    <t>wdfhdack wdodhï</t>
  </si>
  <si>
    <t>iqÿiqlï ,nk f.úï</t>
  </si>
  <si>
    <t>nÿ whl, yels wdodhu</t>
  </si>
  <si>
    <t>nÿ wkqmd;</t>
  </si>
  <si>
    <t>f.úh hq;= noao</t>
  </si>
  <si>
    <t>jeämqr f.jq noao</t>
  </si>
  <si>
    <r>
      <rPr>
        <u/>
        <sz val="12"/>
        <color theme="1"/>
        <rFont val="FMBindumathi"/>
      </rPr>
      <t>wvq l&lt;d</t>
    </r>
    <r>
      <rPr>
        <sz val="12"/>
        <color theme="1"/>
        <rFont val="FMBindumathi"/>
      </rPr>
      <t xml:space="preserve"> - nÿ ner</t>
    </r>
  </si>
  <si>
    <t>f.úh hq;= b;sß noao$</t>
  </si>
  <si>
    <t>ix§m uy;d</t>
  </si>
  <si>
    <t>;lafiare jir 2019$2020</t>
  </si>
  <si>
    <t>.Kkh</t>
  </si>
  <si>
    <t>nÿ ksoyia</t>
  </si>
  <si>
    <t>noaog hg;a</t>
  </si>
  <si>
    <t>fiajd kshqla; wdodhu</t>
  </si>
  <si>
    <t>uq,sl fiajd kshla;ssh</t>
  </si>
  <si>
    <t>oaú;shsl fiajd kshqla;sh</t>
  </si>
  <si>
    <t xml:space="preserve">wdfhdack wdodhï </t>
  </si>
  <si>
    <t xml:space="preserve">,dNdxY </t>
  </si>
  <si>
    <t>l=,s</t>
  </si>
  <si>
    <t>iqÿiqlï,;a f.úï iyk</t>
  </si>
  <si>
    <t>mqoa., nÿ ksoyia Èukdj</t>
  </si>
  <si>
    <t>fiajd kshqla;sh u; Èukdj</t>
  </si>
  <si>
    <t xml:space="preserve">iqÿiqlï,;a f.úï </t>
  </si>
  <si>
    <t>nÿ wh l, yels wdodhu</t>
  </si>
  <si>
    <t>wod, nÿ wkqmd;</t>
  </si>
  <si>
    <t>W"ú"f."</t>
  </si>
  <si>
    <t>fiajd ;lafiare nÿ</t>
  </si>
  <si>
    <t>uqo,</t>
  </si>
  <si>
    <t>;lafiare jk wdodhu</t>
  </si>
  <si>
    <t>f;f¾id iy fuf¾id yjq,a jHdmdrh</t>
  </si>
  <si>
    <t>fuf¾id</t>
  </si>
  <si>
    <r>
      <t xml:space="preserve">19/20 </t>
    </r>
    <r>
      <rPr>
        <b/>
        <sz val="12"/>
        <color theme="1"/>
        <rFont val="FMBindumathi"/>
      </rPr>
      <t>;lafiare j¾Ih</t>
    </r>
  </si>
  <si>
    <t>;lafiare jir 19$20</t>
  </si>
  <si>
    <t>4000000*20%</t>
  </si>
  <si>
    <t>1000000*10%</t>
  </si>
  <si>
    <t>b;sß 1:1</t>
  </si>
  <si>
    <t>b.ESC</t>
  </si>
  <si>
    <t xml:space="preserve">c.1. </t>
  </si>
  <si>
    <t>20/10/2019</t>
  </si>
  <si>
    <t>Tax Credit</t>
  </si>
  <si>
    <t>ksuejqï nÿ 15</t>
  </si>
  <si>
    <t>Exempt</t>
  </si>
  <si>
    <t>b.</t>
  </si>
  <si>
    <t>20/7/2019</t>
  </si>
  <si>
    <t>c.</t>
  </si>
  <si>
    <t xml:space="preserve">VAT </t>
  </si>
  <si>
    <t>Dividend</t>
  </si>
  <si>
    <t>68800 F</t>
  </si>
  <si>
    <t>Final Tax</t>
  </si>
  <si>
    <t>12000000*5%</t>
  </si>
  <si>
    <t>800000*20%</t>
  </si>
  <si>
    <t>700000*20%</t>
  </si>
  <si>
    <t>6300000*20%</t>
  </si>
  <si>
    <t>Section 18</t>
  </si>
  <si>
    <t>Interest</t>
  </si>
  <si>
    <t>18/19</t>
  </si>
  <si>
    <t>EPF/ETF</t>
  </si>
  <si>
    <t xml:space="preserve">Final Tax </t>
  </si>
  <si>
    <t>Rent</t>
  </si>
  <si>
    <t>Goods 120000</t>
  </si>
  <si>
    <t>Money 60000</t>
  </si>
  <si>
    <t>60000/75000/1/3</t>
  </si>
  <si>
    <r>
      <rPr>
        <b/>
        <sz val="12"/>
        <color theme="1"/>
        <rFont val="FMBindumathi"/>
      </rPr>
      <t>f.úh hq; b;sß noao</t>
    </r>
    <r>
      <rPr>
        <sz val="12"/>
        <color theme="1"/>
        <rFont val="FMBindumathi"/>
      </rPr>
      <t xml:space="preserve"> $ jeämqr f.jq noao</t>
    </r>
  </si>
  <si>
    <t>30/9/2020</t>
  </si>
  <si>
    <t>Tax Free allowance</t>
  </si>
  <si>
    <t>Employment allowance</t>
  </si>
  <si>
    <t>Foreign Sevice Income</t>
  </si>
  <si>
    <t>Rent Allowance</t>
  </si>
  <si>
    <t>Appoved Charity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</si>
</sst>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>
    <font>
      <sz val="11"/>
      <color theme="1"/>
      <name val="Calibri"/>
      <family val="2"/>
      <scheme val="minor"/>
    </font>
    <font>
      <u/>
      <sz val="11"/>
      <color theme="1"/>
      <name val="FMBindumathi"/>
    </font>
    <font>
      <b/>
      <sz val="11"/>
      <color theme="1"/>
      <name val="FMBindumathi"/>
    </font>
    <font>
      <sz val="14"/>
      <color theme="1"/>
      <name val="Calibri"/>
      <family val="2"/>
      <scheme val="minor"/>
    </font>
    <font>
      <b/>
      <sz val="12"/>
      <color theme="1"/>
      <name val="FMBindumathi"/>
    </font>
    <font>
      <b/>
      <sz val="12"/>
      <color theme="1"/>
      <name val="Calibri"/>
      <family val="2"/>
      <scheme val="minor"/>
    </font>
    <font>
      <sz val="12"/>
      <color theme="1"/>
      <name val="FMBindumathi"/>
    </font>
    <font>
      <u/>
      <sz val="12"/>
      <color theme="1"/>
      <name val="FMBindumathi"/>
    </font>
    <font>
      <sz val="12"/>
      <color theme="1"/>
      <name val="Calibri"/>
      <family val="2"/>
      <scheme val="minor"/>
    </font>
    <font>
      <b/>
      <u/>
      <sz val="12"/>
      <color theme="1"/>
      <name val="FMBindumathi"/>
    </font>
    <font>
      <sz val="12"/>
      <color theme="1"/>
      <name val="Calibri 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5">
    <xf numFmtId="0" fontId="0" fillId="0" borderId="0" xfId="0"/>
    <xf numFmtId="0" fontId="0" fillId="0" borderId="4" xfId="0" applyBorder="1"/>
    <xf numFmtId="0" fontId="0" fillId="0" borderId="7" xfId="0" applyBorder="1"/>
    <xf numFmtId="0" fontId="4" fillId="0" borderId="0" xfId="0" applyFont="1"/>
    <xf numFmtId="0" fontId="5" fillId="0" borderId="0" xfId="0" applyFont="1"/>
    <xf numFmtId="0" fontId="0" fillId="0" borderId="10" xfId="0" applyBorder="1"/>
    <xf numFmtId="0" fontId="0" fillId="0" borderId="0" xfId="0" applyBorder="1"/>
    <xf numFmtId="0" fontId="6" fillId="0" borderId="7" xfId="0" applyFont="1" applyBorder="1" applyAlignment="1">
      <alignment horizontal="center"/>
    </xf>
    <xf numFmtId="0" fontId="8" fillId="0" borderId="7" xfId="0" applyFont="1" applyBorder="1"/>
    <xf numFmtId="0" fontId="7" fillId="0" borderId="7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7" xfId="0" applyFont="1" applyBorder="1"/>
    <xf numFmtId="0" fontId="6" fillId="0" borderId="0" xfId="0" applyFont="1"/>
    <xf numFmtId="0" fontId="8" fillId="0" borderId="0" xfId="0" applyFont="1"/>
    <xf numFmtId="0" fontId="6" fillId="0" borderId="10" xfId="0" applyFont="1" applyBorder="1"/>
    <xf numFmtId="0" fontId="8" fillId="0" borderId="10" xfId="0" applyFont="1" applyBorder="1"/>
    <xf numFmtId="0" fontId="8" fillId="0" borderId="10" xfId="0" applyFont="1" applyBorder="1" applyAlignment="1">
      <alignment horizontal="right"/>
    </xf>
    <xf numFmtId="0" fontId="6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9" fontId="8" fillId="0" borderId="0" xfId="0" applyNumberFormat="1" applyFont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5" xfId="0" applyFont="1" applyBorder="1"/>
    <xf numFmtId="0" fontId="3" fillId="0" borderId="12" xfId="0" applyFont="1" applyBorder="1"/>
    <xf numFmtId="0" fontId="7" fillId="0" borderId="0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" xfId="0" applyFont="1" applyBorder="1"/>
    <xf numFmtId="0" fontId="4" fillId="0" borderId="0" xfId="0" applyFont="1" applyAlignment="1">
      <alignment horizontal="center"/>
    </xf>
    <xf numFmtId="0" fontId="8" fillId="0" borderId="8" xfId="0" applyFont="1" applyBorder="1"/>
    <xf numFmtId="0" fontId="7" fillId="0" borderId="5" xfId="0" applyFont="1" applyBorder="1" applyAlignment="1">
      <alignment horizontal="center"/>
    </xf>
    <xf numFmtId="0" fontId="6" fillId="0" borderId="0" xfId="0" applyFont="1" applyBorder="1" applyAlignment="1"/>
    <xf numFmtId="0" fontId="8" fillId="0" borderId="0" xfId="0" applyFont="1" applyBorder="1" applyAlignment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8" fillId="0" borderId="9" xfId="0" applyFont="1" applyBorder="1"/>
    <xf numFmtId="0" fontId="0" fillId="0" borderId="12" xfId="0" applyBorder="1"/>
    <xf numFmtId="0" fontId="0" fillId="0" borderId="5" xfId="0" applyBorder="1"/>
    <xf numFmtId="0" fontId="0" fillId="0" borderId="13" xfId="0" applyBorder="1"/>
    <xf numFmtId="0" fontId="7" fillId="0" borderId="0" xfId="0" applyFont="1"/>
    <xf numFmtId="0" fontId="0" fillId="0" borderId="9" xfId="0" applyBorder="1"/>
    <xf numFmtId="0" fontId="0" fillId="0" borderId="14" xfId="0" applyBorder="1"/>
    <xf numFmtId="0" fontId="0" fillId="0" borderId="16" xfId="0" applyBorder="1"/>
    <xf numFmtId="0" fontId="1" fillId="0" borderId="0" xfId="0" applyFont="1" applyBorder="1"/>
    <xf numFmtId="0" fontId="6" fillId="0" borderId="9" xfId="0" applyFont="1" applyBorder="1"/>
    <xf numFmtId="0" fontId="0" fillId="0" borderId="2" xfId="0" applyBorder="1"/>
    <xf numFmtId="0" fontId="2" fillId="0" borderId="14" xfId="0" applyFont="1" applyBorder="1" applyAlignment="1">
      <alignment horizontal="center"/>
    </xf>
    <xf numFmtId="0" fontId="4" fillId="0" borderId="0" xfId="0" applyFont="1" applyBorder="1"/>
    <xf numFmtId="0" fontId="9" fillId="0" borderId="0" xfId="0" applyFont="1" applyBorder="1"/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8" fillId="0" borderId="7" xfId="1" applyNumberFormat="1" applyFont="1" applyBorder="1"/>
    <xf numFmtId="165" fontId="8" fillId="0" borderId="8" xfId="1" applyNumberFormat="1" applyFont="1" applyBorder="1"/>
    <xf numFmtId="165" fontId="3" fillId="0" borderId="0" xfId="1" applyNumberFormat="1" applyFont="1"/>
    <xf numFmtId="165" fontId="0" fillId="0" borderId="0" xfId="0" applyNumberFormat="1"/>
    <xf numFmtId="9" fontId="0" fillId="0" borderId="0" xfId="0" applyNumberFormat="1"/>
    <xf numFmtId="165" fontId="12" fillId="0" borderId="0" xfId="0" applyNumberFormat="1" applyFont="1"/>
    <xf numFmtId="165" fontId="5" fillId="0" borderId="18" xfId="1" applyNumberFormat="1" applyFont="1" applyBorder="1"/>
    <xf numFmtId="0" fontId="7" fillId="0" borderId="7" xfId="0" applyFont="1" applyBorder="1" applyAlignment="1">
      <alignment horizontal="center"/>
    </xf>
    <xf numFmtId="10" fontId="0" fillId="0" borderId="0" xfId="0" applyNumberFormat="1"/>
    <xf numFmtId="0" fontId="12" fillId="0" borderId="19" xfId="0" applyFont="1" applyBorder="1"/>
    <xf numFmtId="0" fontId="5" fillId="0" borderId="15" xfId="0" applyFont="1" applyBorder="1" applyAlignment="1">
      <alignment horizontal="left"/>
    </xf>
    <xf numFmtId="0" fontId="12" fillId="0" borderId="0" xfId="0" applyFont="1"/>
    <xf numFmtId="0" fontId="8" fillId="0" borderId="20" xfId="0" applyFont="1" applyBorder="1" applyAlignment="1">
      <alignment horizontal="left"/>
    </xf>
    <xf numFmtId="165" fontId="0" fillId="0" borderId="0" xfId="1" applyNumberFormat="1" applyFont="1"/>
    <xf numFmtId="9" fontId="0" fillId="0" borderId="7" xfId="0" applyNumberFormat="1" applyBorder="1"/>
    <xf numFmtId="164" fontId="0" fillId="0" borderId="1" xfId="1" applyNumberFormat="1" applyFont="1" applyBorder="1"/>
    <xf numFmtId="0" fontId="12" fillId="0" borderId="17" xfId="0" applyFont="1" applyBorder="1"/>
    <xf numFmtId="0" fontId="12" fillId="0" borderId="12" xfId="0" applyFont="1" applyBorder="1"/>
    <xf numFmtId="9" fontId="0" fillId="0" borderId="12" xfId="0" applyNumberFormat="1" applyBorder="1"/>
    <xf numFmtId="0" fontId="0" fillId="0" borderId="0" xfId="0" applyFill="1" applyBorder="1"/>
    <xf numFmtId="0" fontId="12" fillId="0" borderId="1" xfId="0" applyFont="1" applyBorder="1"/>
    <xf numFmtId="9" fontId="0" fillId="0" borderId="0" xfId="0" applyNumberFormat="1" applyBorder="1"/>
    <xf numFmtId="9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7" workbookViewId="0">
      <selection activeCell="C18" sqref="C18"/>
    </sheetView>
  </sheetViews>
  <sheetFormatPr defaultRowHeight="15"/>
  <cols>
    <col min="1" max="1" width="27.85546875" customWidth="1"/>
    <col min="2" max="2" width="13.140625" customWidth="1"/>
    <col min="3" max="3" width="14.42578125" customWidth="1"/>
    <col min="4" max="4" width="14.28515625" customWidth="1"/>
  </cols>
  <sheetData>
    <row r="1" spans="1:4" ht="15.75">
      <c r="A1" s="56" t="s">
        <v>78</v>
      </c>
      <c r="B1" s="56"/>
      <c r="C1" s="56"/>
      <c r="D1" s="56"/>
    </row>
    <row r="2" spans="1:4" ht="15.75">
      <c r="A2" s="57" t="s">
        <v>80</v>
      </c>
      <c r="B2" s="57"/>
      <c r="C2" s="57"/>
      <c r="D2" s="57"/>
    </row>
    <row r="3" spans="1:4" ht="15.75">
      <c r="A3" s="4"/>
      <c r="B3" s="4"/>
      <c r="C3" s="4"/>
      <c r="D3" s="4"/>
    </row>
    <row r="4" spans="1:4" ht="15.75">
      <c r="A4" s="55" t="s">
        <v>0</v>
      </c>
      <c r="B4" s="55"/>
      <c r="C4" s="55"/>
      <c r="D4" s="55"/>
    </row>
    <row r="5" spans="1:4" ht="15.75">
      <c r="A5" s="10" t="s">
        <v>1</v>
      </c>
      <c r="B5" s="10" t="s">
        <v>2</v>
      </c>
      <c r="C5" s="11" t="s">
        <v>3</v>
      </c>
      <c r="D5" s="11" t="s">
        <v>4</v>
      </c>
    </row>
    <row r="6" spans="1:4" ht="15.75">
      <c r="A6" s="12" t="s">
        <v>5</v>
      </c>
      <c r="B6" s="8"/>
      <c r="C6" s="62">
        <v>12125400</v>
      </c>
      <c r="D6" s="62"/>
    </row>
    <row r="7" spans="1:4" ht="15.75">
      <c r="A7" s="9" t="s">
        <v>6</v>
      </c>
      <c r="B7" s="8">
        <v>10</v>
      </c>
      <c r="C7" s="62">
        <v>600000</v>
      </c>
      <c r="D7" s="62"/>
    </row>
    <row r="8" spans="1:4" ht="15.75">
      <c r="A8" s="8"/>
      <c r="B8" s="8">
        <v>10</v>
      </c>
      <c r="C8" s="62">
        <v>720000</v>
      </c>
      <c r="D8" s="62"/>
    </row>
    <row r="9" spans="1:4" ht="15.75">
      <c r="A9" s="8"/>
      <c r="B9" s="8"/>
      <c r="C9" s="62">
        <v>0</v>
      </c>
      <c r="D9" s="62">
        <v>0</v>
      </c>
    </row>
    <row r="10" spans="1:4" ht="15.75">
      <c r="A10" s="8"/>
      <c r="B10" s="8"/>
      <c r="C10" s="62"/>
      <c r="D10" s="62"/>
    </row>
    <row r="11" spans="1:4" ht="15.75">
      <c r="A11" s="8"/>
      <c r="B11" s="8"/>
      <c r="C11" s="62"/>
      <c r="D11" s="62"/>
    </row>
    <row r="12" spans="1:4" ht="15.75">
      <c r="A12" s="9" t="s">
        <v>7</v>
      </c>
      <c r="B12" s="8"/>
      <c r="C12" s="62"/>
      <c r="D12" s="62"/>
    </row>
    <row r="13" spans="1:4" ht="15.75">
      <c r="A13" s="8" t="s">
        <v>82</v>
      </c>
      <c r="B13" s="8"/>
      <c r="C13" s="62">
        <v>0</v>
      </c>
      <c r="D13" s="62">
        <v>800000</v>
      </c>
    </row>
    <row r="14" spans="1:4" ht="15.75">
      <c r="A14" s="8"/>
      <c r="B14" s="8"/>
      <c r="C14" s="62"/>
      <c r="D14" s="62"/>
    </row>
    <row r="15" spans="1:4" ht="15.75">
      <c r="A15" s="8"/>
      <c r="B15" s="8"/>
      <c r="C15" s="62"/>
      <c r="D15" s="62"/>
    </row>
    <row r="16" spans="1:4" ht="15.75">
      <c r="A16" s="8"/>
      <c r="B16" s="8"/>
      <c r="C16" s="62"/>
      <c r="D16" s="62"/>
    </row>
    <row r="17" spans="1:4" ht="16.5" thickBot="1">
      <c r="A17" s="8"/>
      <c r="B17" s="8"/>
      <c r="C17" s="63">
        <f>SUM(C6:C16)</f>
        <v>13445400</v>
      </c>
      <c r="D17" s="63">
        <f>SUM(D13:D16)</f>
        <v>800000</v>
      </c>
    </row>
    <row r="18" spans="1:4" ht="19.5" thickBot="1">
      <c r="A18" s="13" t="s">
        <v>8</v>
      </c>
      <c r="B18" s="14"/>
      <c r="C18" s="68">
        <f>C17-D17</f>
        <v>12645400</v>
      </c>
      <c r="D18" s="64"/>
    </row>
    <row r="19" spans="1:4" ht="16.5" thickTop="1">
      <c r="A19" s="14"/>
      <c r="B19" s="14"/>
      <c r="C19" s="14"/>
    </row>
    <row r="20" spans="1:4" ht="15.75">
      <c r="A20" s="3" t="s">
        <v>9</v>
      </c>
      <c r="B20" s="4"/>
      <c r="C20" s="14"/>
    </row>
    <row r="21" spans="1:4" ht="15.75">
      <c r="A21" s="15" t="s">
        <v>10</v>
      </c>
      <c r="B21" s="16"/>
      <c r="C21" s="17" t="s">
        <v>11</v>
      </c>
      <c r="D21" s="65">
        <f>C18</f>
        <v>12645400</v>
      </c>
    </row>
    <row r="22" spans="1:4" ht="15.75">
      <c r="A22" s="18" t="s">
        <v>12</v>
      </c>
      <c r="B22" s="19"/>
      <c r="C22" s="20" t="s">
        <v>11</v>
      </c>
      <c r="D22">
        <v>0</v>
      </c>
    </row>
    <row r="23" spans="1:4" ht="15.75">
      <c r="A23" s="15"/>
      <c r="B23" s="16"/>
      <c r="C23" s="17" t="s">
        <v>15</v>
      </c>
      <c r="D23" s="65">
        <f>SUM(D21:D22)</f>
        <v>12645400</v>
      </c>
    </row>
    <row r="24" spans="1:4" ht="15.75">
      <c r="A24" s="13" t="s">
        <v>13</v>
      </c>
      <c r="B24" s="14"/>
      <c r="C24" s="21">
        <v>0.08</v>
      </c>
      <c r="D24" s="66">
        <v>0.08</v>
      </c>
    </row>
    <row r="25" spans="1:4" ht="15.75">
      <c r="A25" s="15" t="s">
        <v>14</v>
      </c>
      <c r="B25" s="16"/>
      <c r="C25" s="22" t="s">
        <v>15</v>
      </c>
      <c r="D25" s="67">
        <f>D23*D24</f>
        <v>1011632</v>
      </c>
    </row>
    <row r="26" spans="1:4" ht="15.75">
      <c r="A26" s="13" t="s">
        <v>23</v>
      </c>
      <c r="B26" s="13"/>
      <c r="C26" s="14"/>
    </row>
  </sheetData>
  <mergeCells count="3">
    <mergeCell ref="A4:D4"/>
    <mergeCell ref="A1:D1"/>
    <mergeCell ref="A2:D2"/>
  </mergeCells>
  <pageMargins left="1.1100000000000001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zoomScale="178" zoomScaleNormal="178" workbookViewId="0">
      <selection activeCell="D14" sqref="D14"/>
    </sheetView>
  </sheetViews>
  <sheetFormatPr defaultRowHeight="15"/>
  <cols>
    <col min="1" max="1" width="18.28515625" customWidth="1"/>
    <col min="2" max="2" width="18.7109375" customWidth="1"/>
    <col min="3" max="3" width="13.140625" customWidth="1"/>
    <col min="4" max="4" width="14.42578125" customWidth="1"/>
    <col min="5" max="5" width="14.28515625" customWidth="1"/>
  </cols>
  <sheetData>
    <row r="1" spans="1:5" ht="15.75">
      <c r="A1" s="56" t="s">
        <v>16</v>
      </c>
      <c r="B1" s="56"/>
      <c r="C1" s="56"/>
      <c r="D1" s="56"/>
      <c r="E1" s="56"/>
    </row>
    <row r="2" spans="1:5" ht="15.75">
      <c r="A2" s="29"/>
      <c r="B2" s="29"/>
      <c r="C2" s="29"/>
      <c r="D2" s="29"/>
      <c r="E2" s="29"/>
    </row>
    <row r="3" spans="1:5" ht="15.75">
      <c r="A3" s="4"/>
      <c r="B3" s="4"/>
      <c r="C3" s="4"/>
      <c r="D3" s="4"/>
      <c r="E3" s="29" t="s">
        <v>19</v>
      </c>
    </row>
    <row r="4" spans="1:5" ht="15.75">
      <c r="A4" s="58"/>
      <c r="B4" s="59"/>
      <c r="C4" s="10" t="s">
        <v>17</v>
      </c>
      <c r="D4" s="10" t="s">
        <v>79</v>
      </c>
      <c r="E4" s="10" t="s">
        <v>18</v>
      </c>
    </row>
    <row r="5" spans="1:5" ht="15.75">
      <c r="A5" s="60" t="s">
        <v>20</v>
      </c>
      <c r="B5" s="31" t="s">
        <v>21</v>
      </c>
      <c r="C5" s="8"/>
      <c r="D5" s="8">
        <v>600000</v>
      </c>
      <c r="E5" s="8">
        <f>SUM(C5:D5)</f>
        <v>600000</v>
      </c>
    </row>
    <row r="6" spans="1:5" ht="15.75">
      <c r="A6" s="61"/>
      <c r="B6" s="69" t="s">
        <v>83</v>
      </c>
      <c r="C6" s="8">
        <v>100000</v>
      </c>
      <c r="D6" s="8"/>
      <c r="E6" s="8">
        <f>SUM(C6:D6)</f>
        <v>100000</v>
      </c>
    </row>
    <row r="7" spans="1:5" ht="15.75">
      <c r="A7" s="61"/>
      <c r="B7" s="7" t="s">
        <v>84</v>
      </c>
      <c r="C7" s="8">
        <v>5972700</v>
      </c>
      <c r="D7" s="8">
        <v>5972700</v>
      </c>
      <c r="E7" s="8">
        <v>11945400</v>
      </c>
    </row>
    <row r="8" spans="1:5" ht="15.75">
      <c r="A8" s="32" t="s">
        <v>22</v>
      </c>
      <c r="B8" s="33"/>
      <c r="C8" s="28">
        <f>SUM(C6:C7)</f>
        <v>6072700</v>
      </c>
      <c r="D8" s="23">
        <f>SUM(D5:D7)</f>
        <v>6572700</v>
      </c>
      <c r="E8" s="23">
        <f>SUM(E5:E7)</f>
        <v>12645400</v>
      </c>
    </row>
    <row r="9" spans="1:5" ht="15.75">
      <c r="A9" s="18" t="s">
        <v>24</v>
      </c>
      <c r="B9" s="26"/>
      <c r="C9" s="27">
        <v>900000</v>
      </c>
      <c r="D9" s="23"/>
      <c r="E9" s="23">
        <f>SUM(C9:D9)</f>
        <v>900000</v>
      </c>
    </row>
    <row r="10" spans="1:5" ht="15.75">
      <c r="A10" s="18" t="s">
        <v>25</v>
      </c>
      <c r="B10" s="19"/>
      <c r="C10" s="23">
        <v>0</v>
      </c>
      <c r="D10" s="23">
        <v>0</v>
      </c>
      <c r="E10" s="23">
        <v>0</v>
      </c>
    </row>
    <row r="11" spans="1:5" ht="15.75">
      <c r="A11" s="18" t="s">
        <v>26</v>
      </c>
      <c r="B11" s="19"/>
      <c r="C11" s="28"/>
      <c r="D11" s="28"/>
      <c r="E11" s="28"/>
    </row>
    <row r="13" spans="1:5">
      <c r="B13">
        <f>' 5(1)'!D25</f>
        <v>1011632</v>
      </c>
      <c r="C13">
        <f>B13/E8*C8</f>
        <v>485816</v>
      </c>
      <c r="D13">
        <f>B13/E8*D8</f>
        <v>525816</v>
      </c>
      <c r="E13">
        <v>1011632</v>
      </c>
    </row>
  </sheetData>
  <mergeCells count="3">
    <mergeCell ref="A1:E1"/>
    <mergeCell ref="A4:B4"/>
    <mergeCell ref="A5:A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3" zoomScale="148" zoomScaleNormal="148" workbookViewId="0">
      <selection activeCell="E17" sqref="E17"/>
    </sheetView>
  </sheetViews>
  <sheetFormatPr defaultRowHeight="15"/>
  <cols>
    <col min="1" max="1" width="27.85546875" customWidth="1"/>
    <col min="2" max="2" width="13.140625" customWidth="1"/>
    <col min="3" max="3" width="14.28515625" customWidth="1"/>
  </cols>
  <sheetData>
    <row r="1" spans="1:3" ht="15.75">
      <c r="A1" s="56" t="s">
        <v>27</v>
      </c>
      <c r="B1" s="56"/>
      <c r="C1" s="56"/>
    </row>
    <row r="2" spans="1:3" ht="15.75">
      <c r="A2" s="56" t="s">
        <v>28</v>
      </c>
      <c r="B2" s="57"/>
      <c r="C2" s="57"/>
    </row>
    <row r="3" spans="1:3" ht="15.75">
      <c r="A3" s="4"/>
      <c r="B3" s="4"/>
      <c r="C3" s="4"/>
    </row>
    <row r="4" spans="1:3" ht="15.75">
      <c r="A4" s="55" t="s">
        <v>29</v>
      </c>
      <c r="B4" s="55"/>
      <c r="C4" s="34" t="s">
        <v>30</v>
      </c>
    </row>
    <row r="5" spans="1:3" ht="15.75">
      <c r="A5" s="35"/>
      <c r="B5" s="35"/>
      <c r="C5" s="35"/>
    </row>
    <row r="6" spans="1:3" ht="15.75">
      <c r="A6" s="38" t="s">
        <v>31</v>
      </c>
      <c r="B6" s="36"/>
      <c r="C6" s="37"/>
    </row>
    <row r="7" spans="1:3" ht="15.75">
      <c r="A7" s="36" t="s">
        <v>32</v>
      </c>
      <c r="B7" s="37">
        <v>11123400</v>
      </c>
      <c r="C7" s="37">
        <f>B7*2/100</f>
        <v>222468</v>
      </c>
    </row>
    <row r="8" spans="1:3" ht="15.75">
      <c r="A8" s="36" t="s">
        <v>33</v>
      </c>
      <c r="B8" s="37">
        <v>6720000</v>
      </c>
      <c r="C8" s="37">
        <f>B8*0.5*2/100</f>
        <v>67200</v>
      </c>
    </row>
    <row r="9" spans="1:3" ht="15.75">
      <c r="A9" s="39"/>
      <c r="B9" s="39">
        <v>750000</v>
      </c>
      <c r="C9" s="39">
        <v>0</v>
      </c>
    </row>
    <row r="10" spans="1:3" ht="15.75">
      <c r="A10" s="37"/>
      <c r="B10" s="37"/>
      <c r="C10" s="37">
        <f>SUM(C7:C9)</f>
        <v>289668</v>
      </c>
    </row>
    <row r="11" spans="1:3" ht="15.75">
      <c r="A11" s="38" t="s">
        <v>34</v>
      </c>
      <c r="B11" s="37"/>
      <c r="C11" s="37"/>
    </row>
    <row r="12" spans="1:3" ht="15.75">
      <c r="A12" s="36" t="s">
        <v>35</v>
      </c>
      <c r="B12" s="37"/>
      <c r="C12" s="37">
        <v>43000</v>
      </c>
    </row>
    <row r="13" spans="1:3" ht="15.75">
      <c r="A13" s="40"/>
      <c r="B13" s="39">
        <v>15200</v>
      </c>
      <c r="C13" s="39"/>
    </row>
    <row r="14" spans="1:3" ht="15.75">
      <c r="A14" s="37">
        <v>46525</v>
      </c>
      <c r="B14" s="37">
        <v>30000</v>
      </c>
      <c r="C14" s="37">
        <f>C10-C12</f>
        <v>246668</v>
      </c>
    </row>
    <row r="15" spans="1:3" ht="15.75">
      <c r="A15" s="36" t="s">
        <v>36</v>
      </c>
      <c r="B15" s="37">
        <v>40000</v>
      </c>
      <c r="C15" s="37">
        <f>SUM(B14:B15)</f>
        <v>70000</v>
      </c>
    </row>
    <row r="16" spans="1:3" ht="15.75">
      <c r="A16" s="41"/>
      <c r="B16" s="41"/>
      <c r="C16" s="41"/>
    </row>
    <row r="17" spans="1:4" ht="15.75">
      <c r="A17" s="19"/>
      <c r="B17" s="19"/>
      <c r="C17" s="19"/>
    </row>
    <row r="18" spans="1:4" ht="16.5" thickBot="1">
      <c r="A18" s="36" t="s">
        <v>37</v>
      </c>
      <c r="B18" s="37"/>
      <c r="C18" s="72">
        <f>C14-C15</f>
        <v>176668</v>
      </c>
    </row>
    <row r="19" spans="1:4" ht="15.75" thickTop="1"/>
    <row r="21" spans="1:4">
      <c r="A21" t="s">
        <v>85</v>
      </c>
      <c r="C21">
        <f>B7+B8</f>
        <v>17843400</v>
      </c>
    </row>
    <row r="22" spans="1:4">
      <c r="C22" s="70">
        <v>5.0000000000000001E-3</v>
      </c>
    </row>
    <row r="23" spans="1:4" ht="15.75" thickBot="1">
      <c r="C23" s="71">
        <v>89217</v>
      </c>
      <c r="D23" t="s">
        <v>88</v>
      </c>
    </row>
    <row r="24" spans="1:4" ht="15.75" thickTop="1"/>
    <row r="25" spans="1:4">
      <c r="A25" t="s">
        <v>86</v>
      </c>
      <c r="C25" t="s">
        <v>87</v>
      </c>
    </row>
    <row r="26" spans="1:4">
      <c r="A26">
        <v>2</v>
      </c>
      <c r="C26" t="s">
        <v>87</v>
      </c>
    </row>
  </sheetData>
  <mergeCells count="3">
    <mergeCell ref="A1:C1"/>
    <mergeCell ref="A2:C2"/>
    <mergeCell ref="A4:B4"/>
  </mergeCells>
  <pageMargins left="1.03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C22" sqref="C22"/>
    </sheetView>
  </sheetViews>
  <sheetFormatPr defaultRowHeight="15"/>
  <cols>
    <col min="1" max="1" width="27.85546875" customWidth="1"/>
    <col min="2" max="2" width="13.140625" customWidth="1"/>
    <col min="3" max="3" width="14.28515625" customWidth="1"/>
  </cols>
  <sheetData>
    <row r="1" spans="1:7" ht="15.75">
      <c r="A1" s="56" t="s">
        <v>38</v>
      </c>
      <c r="B1" s="56"/>
      <c r="C1" s="56"/>
    </row>
    <row r="2" spans="1:7" ht="15.75">
      <c r="A2" s="56" t="s">
        <v>39</v>
      </c>
      <c r="B2" s="57"/>
      <c r="C2" s="57"/>
    </row>
    <row r="3" spans="1:7" ht="15.75">
      <c r="A3" s="4"/>
      <c r="B3" s="4"/>
      <c r="C3" s="4"/>
    </row>
    <row r="4" spans="1:7" ht="15.75">
      <c r="A4" s="55" t="s">
        <v>40</v>
      </c>
      <c r="B4" s="55"/>
      <c r="C4" s="34" t="s">
        <v>30</v>
      </c>
    </row>
    <row r="5" spans="1:7" ht="15.75">
      <c r="A5" s="35"/>
      <c r="B5" s="35"/>
      <c r="C5" s="35"/>
    </row>
    <row r="6" spans="1:7" ht="15.75">
      <c r="A6" s="36" t="s">
        <v>89</v>
      </c>
      <c r="B6" s="36">
        <v>7450000</v>
      </c>
      <c r="C6" s="37">
        <f>B6*0.15</f>
        <v>1117500</v>
      </c>
    </row>
    <row r="7" spans="1:7" ht="15.75">
      <c r="A7" s="38"/>
      <c r="B7" s="36">
        <v>13400000</v>
      </c>
      <c r="C7" s="37">
        <v>0</v>
      </c>
    </row>
    <row r="8" spans="1:7" ht="15.75">
      <c r="A8" s="38"/>
      <c r="B8" s="36">
        <v>1620000</v>
      </c>
      <c r="C8" s="37"/>
    </row>
    <row r="9" spans="1:7" ht="15.75">
      <c r="A9" s="37"/>
      <c r="B9" s="37">
        <v>350000</v>
      </c>
      <c r="C9" s="39"/>
      <c r="D9" t="s">
        <v>90</v>
      </c>
    </row>
    <row r="10" spans="1:7" ht="15.75">
      <c r="A10" s="37"/>
      <c r="B10" s="37"/>
      <c r="C10" s="37">
        <f>SUM(C6:C9)</f>
        <v>1117500</v>
      </c>
    </row>
    <row r="11" spans="1:7" ht="15.75">
      <c r="A11" s="36" t="s">
        <v>34</v>
      </c>
      <c r="B11" s="37"/>
      <c r="C11" s="37"/>
    </row>
    <row r="12" spans="1:7" ht="15.75">
      <c r="A12" s="36"/>
      <c r="B12" s="37">
        <v>20000</v>
      </c>
      <c r="C12" s="37"/>
    </row>
    <row r="13" spans="1:7" ht="16.5" thickBot="1">
      <c r="A13" s="36"/>
      <c r="B13" s="37">
        <v>688504</v>
      </c>
      <c r="C13" s="74">
        <f>SUM(B12:B13)</f>
        <v>708504</v>
      </c>
      <c r="G13">
        <v>7450000</v>
      </c>
    </row>
    <row r="14" spans="1:7" ht="15.75">
      <c r="A14" s="36"/>
      <c r="B14" s="37"/>
      <c r="C14" s="39"/>
      <c r="G14">
        <v>13400000</v>
      </c>
    </row>
    <row r="15" spans="1:7" ht="15.75">
      <c r="A15" s="37"/>
      <c r="B15" s="37"/>
      <c r="C15" s="37">
        <f>C10-C13</f>
        <v>408996</v>
      </c>
      <c r="G15" s="73">
        <f>SUM(G13:G14)</f>
        <v>20850000</v>
      </c>
    </row>
    <row r="16" spans="1:7" ht="15.75">
      <c r="A16" s="36" t="s">
        <v>41</v>
      </c>
      <c r="B16" s="37"/>
      <c r="C16" s="37">
        <v>110000</v>
      </c>
      <c r="G16">
        <v>1620000</v>
      </c>
    </row>
    <row r="17" spans="1:9" ht="15.75">
      <c r="A17" s="19"/>
      <c r="B17" s="19"/>
      <c r="C17" s="41"/>
      <c r="G17" s="73">
        <f>SUM(G15:G16)</f>
        <v>22470000</v>
      </c>
      <c r="I17">
        <v>742000</v>
      </c>
    </row>
    <row r="18" spans="1:9" ht="16.5" thickBot="1">
      <c r="A18" s="36" t="s">
        <v>37</v>
      </c>
      <c r="B18" s="37"/>
      <c r="C18" s="72">
        <f>C15-C16</f>
        <v>298996</v>
      </c>
      <c r="I18" s="73">
        <f>I17/G17*G15</f>
        <v>688504.67289719626</v>
      </c>
    </row>
    <row r="19" spans="1:9" ht="15.75" thickTop="1"/>
    <row r="20" spans="1:9">
      <c r="A20" t="s">
        <v>91</v>
      </c>
      <c r="C20" s="73" t="s">
        <v>92</v>
      </c>
    </row>
    <row r="22" spans="1:9">
      <c r="A22" t="s">
        <v>93</v>
      </c>
      <c r="C22" t="s">
        <v>94</v>
      </c>
    </row>
  </sheetData>
  <mergeCells count="3">
    <mergeCell ref="A1:C1"/>
    <mergeCell ref="A2:C2"/>
    <mergeCell ref="A4:B4"/>
  </mergeCells>
  <pageMargins left="0.88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34" zoomScale="98" zoomScaleNormal="98" workbookViewId="0">
      <selection activeCell="G55" sqref="G55"/>
    </sheetView>
  </sheetViews>
  <sheetFormatPr defaultRowHeight="15"/>
  <cols>
    <col min="1" max="1" width="27.85546875" customWidth="1"/>
    <col min="2" max="2" width="13.140625" customWidth="1"/>
    <col min="3" max="3" width="14.42578125" customWidth="1"/>
    <col min="4" max="4" width="14.28515625" customWidth="1"/>
    <col min="5" max="5" width="15.7109375" customWidth="1"/>
    <col min="9" max="9" width="15.28515625" style="75" bestFit="1" customWidth="1"/>
  </cols>
  <sheetData>
    <row r="1" spans="1:8" ht="15.75">
      <c r="A1" s="56" t="s">
        <v>43</v>
      </c>
      <c r="B1" s="56"/>
      <c r="C1" s="56"/>
      <c r="D1" s="56"/>
      <c r="E1" s="56"/>
    </row>
    <row r="2" spans="1:8" ht="15.75">
      <c r="A2" s="56" t="s">
        <v>81</v>
      </c>
      <c r="B2" s="56"/>
      <c r="C2" s="56"/>
      <c r="D2" s="56"/>
      <c r="E2" s="56"/>
    </row>
    <row r="3" spans="1:8" ht="15.75">
      <c r="A3" s="4"/>
      <c r="B3" s="4"/>
      <c r="C3" s="4"/>
      <c r="D3" s="4"/>
    </row>
    <row r="4" spans="1:8" ht="15.75">
      <c r="A4" s="55" t="s">
        <v>42</v>
      </c>
      <c r="B4" s="55"/>
      <c r="C4" s="55"/>
      <c r="D4" s="55"/>
      <c r="E4" s="34" t="s">
        <v>30</v>
      </c>
    </row>
    <row r="5" spans="1:8" ht="15.75">
      <c r="A5" s="10" t="s">
        <v>1</v>
      </c>
      <c r="B5" s="10" t="s">
        <v>2</v>
      </c>
      <c r="C5" s="11" t="s">
        <v>3</v>
      </c>
      <c r="D5" s="11" t="s">
        <v>4</v>
      </c>
      <c r="E5" s="52" t="s">
        <v>76</v>
      </c>
    </row>
    <row r="6" spans="1:8" ht="15.75">
      <c r="A6" s="12" t="s">
        <v>5</v>
      </c>
      <c r="B6" s="8"/>
      <c r="C6" s="8">
        <v>33271500</v>
      </c>
      <c r="D6" s="8"/>
      <c r="E6" s="2"/>
    </row>
    <row r="7" spans="1:8" ht="15.75">
      <c r="A7" s="12" t="s">
        <v>95</v>
      </c>
      <c r="B7" s="8"/>
      <c r="C7" s="8"/>
      <c r="D7" s="8">
        <v>68800</v>
      </c>
      <c r="E7" s="2"/>
      <c r="F7">
        <v>7</v>
      </c>
    </row>
    <row r="8" spans="1:8" ht="15.75">
      <c r="A8" s="12"/>
      <c r="B8" s="8"/>
      <c r="C8" s="8"/>
      <c r="D8" s="8">
        <v>1230000</v>
      </c>
      <c r="E8" s="2"/>
      <c r="F8">
        <v>7</v>
      </c>
    </row>
    <row r="9" spans="1:8" ht="15.75">
      <c r="A9" s="12"/>
      <c r="B9" s="8"/>
      <c r="C9" s="8"/>
      <c r="D9" s="8">
        <v>620000</v>
      </c>
      <c r="E9" s="2"/>
      <c r="F9">
        <v>10</v>
      </c>
    </row>
    <row r="10" spans="1:8" ht="15.75">
      <c r="A10" s="9" t="s">
        <v>44</v>
      </c>
      <c r="B10" s="8"/>
      <c r="C10" s="8"/>
      <c r="D10" s="8"/>
      <c r="E10" s="2"/>
    </row>
    <row r="11" spans="1:8" ht="15.75">
      <c r="A11" s="12" t="s">
        <v>45</v>
      </c>
      <c r="B11" s="8">
        <v>2100000</v>
      </c>
      <c r="C11" s="8"/>
      <c r="D11" s="8"/>
      <c r="E11" s="2"/>
    </row>
    <row r="12" spans="1:8" ht="15.75">
      <c r="A12" s="12"/>
      <c r="B12">
        <f>3000000-1800000</f>
        <v>1200000</v>
      </c>
      <c r="C12">
        <f>B11-B12</f>
        <v>900000</v>
      </c>
      <c r="E12" s="2"/>
      <c r="F12">
        <v>16</v>
      </c>
    </row>
    <row r="13" spans="1:8" ht="15.75">
      <c r="A13" s="8"/>
      <c r="B13">
        <v>10</v>
      </c>
      <c r="C13">
        <v>3120500</v>
      </c>
      <c r="E13" s="2"/>
      <c r="F13">
        <v>10</v>
      </c>
    </row>
    <row r="14" spans="1:8" ht="15.75">
      <c r="A14" s="8"/>
      <c r="B14">
        <v>11</v>
      </c>
      <c r="C14">
        <v>0</v>
      </c>
      <c r="D14">
        <v>0</v>
      </c>
      <c r="E14" s="2"/>
    </row>
    <row r="15" spans="1:8" ht="15.75">
      <c r="A15" s="8"/>
      <c r="B15">
        <v>14</v>
      </c>
      <c r="C15">
        <v>0</v>
      </c>
      <c r="D15">
        <v>0</v>
      </c>
      <c r="E15" s="2"/>
      <c r="H15">
        <v>800000</v>
      </c>
    </row>
    <row r="16" spans="1:8" ht="15.75">
      <c r="A16" s="8"/>
      <c r="B16">
        <v>11</v>
      </c>
      <c r="C16">
        <v>0</v>
      </c>
      <c r="D16">
        <v>0</v>
      </c>
      <c r="E16" s="2"/>
      <c r="H16">
        <v>160000</v>
      </c>
    </row>
    <row r="17" spans="1:11" ht="15.75">
      <c r="A17" s="8"/>
      <c r="B17">
        <v>10</v>
      </c>
      <c r="C17">
        <v>200000</v>
      </c>
      <c r="E17" s="2"/>
      <c r="F17">
        <v>14</v>
      </c>
      <c r="H17">
        <f>H15-H16</f>
        <v>640000</v>
      </c>
      <c r="I17" s="75">
        <f>H17*0.2</f>
        <v>128000</v>
      </c>
    </row>
    <row r="18" spans="1:11" ht="15.75">
      <c r="A18" s="8"/>
      <c r="B18">
        <v>18</v>
      </c>
      <c r="C18">
        <v>1600000</v>
      </c>
      <c r="E18" s="2"/>
    </row>
    <row r="19" spans="1:11" ht="15.75">
      <c r="A19" s="8"/>
      <c r="B19">
        <v>10</v>
      </c>
      <c r="C19">
        <v>815000</v>
      </c>
      <c r="E19" s="2"/>
    </row>
    <row r="20" spans="1:11" ht="15.75">
      <c r="A20" s="9" t="s">
        <v>46</v>
      </c>
      <c r="B20" s="8"/>
      <c r="C20" s="8"/>
      <c r="D20" s="8"/>
      <c r="E20" s="2"/>
      <c r="I20" s="75">
        <v>80000</v>
      </c>
    </row>
    <row r="21" spans="1:11" ht="15.75">
      <c r="A21" s="12" t="s">
        <v>47</v>
      </c>
      <c r="B21" s="8"/>
      <c r="C21" s="8"/>
      <c r="D21" s="8"/>
      <c r="E21" s="2"/>
    </row>
    <row r="22" spans="1:11" ht="15.75">
      <c r="A22" s="12"/>
      <c r="B22" s="8">
        <v>7000000</v>
      </c>
      <c r="C22" s="8"/>
      <c r="D22" s="8">
        <v>0</v>
      </c>
      <c r="E22" s="2"/>
    </row>
    <row r="23" spans="1:11" ht="15.75">
      <c r="A23" s="12"/>
      <c r="B23" s="8" t="s">
        <v>98</v>
      </c>
      <c r="C23" s="8"/>
      <c r="D23" s="8">
        <v>600000</v>
      </c>
      <c r="E23" s="2"/>
    </row>
    <row r="24" spans="1:11" ht="15.75">
      <c r="A24" s="12"/>
      <c r="B24" s="8" t="s">
        <v>99</v>
      </c>
      <c r="C24" s="8"/>
      <c r="D24" s="8">
        <v>160000</v>
      </c>
      <c r="E24" s="2"/>
      <c r="H24" t="s">
        <v>102</v>
      </c>
    </row>
    <row r="25" spans="1:11" ht="15.75">
      <c r="A25" s="12"/>
      <c r="B25" s="8" t="s">
        <v>100</v>
      </c>
      <c r="C25" s="8"/>
      <c r="D25" s="8">
        <v>140000</v>
      </c>
      <c r="E25" s="2"/>
      <c r="I25" s="75">
        <v>20800000</v>
      </c>
      <c r="J25">
        <v>10000000</v>
      </c>
    </row>
    <row r="26" spans="1:11" ht="15.75">
      <c r="A26" s="8"/>
      <c r="B26" s="8" t="s">
        <v>82</v>
      </c>
      <c r="C26" s="8"/>
      <c r="D26" s="8">
        <v>800000</v>
      </c>
      <c r="E26" s="2"/>
      <c r="I26" s="75">
        <v>130000000</v>
      </c>
      <c r="K26">
        <f>I25/I26*J25</f>
        <v>1600000</v>
      </c>
    </row>
    <row r="27" spans="1:11" ht="15.75">
      <c r="A27" s="8"/>
      <c r="B27" s="8" t="s">
        <v>101</v>
      </c>
      <c r="C27" s="8"/>
      <c r="D27" s="8">
        <v>1260000</v>
      </c>
      <c r="E27" s="2"/>
    </row>
    <row r="28" spans="1:11" ht="15.75">
      <c r="A28" s="8"/>
      <c r="B28" s="8">
        <v>11</v>
      </c>
      <c r="C28" s="8"/>
      <c r="D28" s="8">
        <v>300000</v>
      </c>
      <c r="E28" s="2"/>
    </row>
    <row r="29" spans="1:11" ht="15.75">
      <c r="A29" s="8"/>
      <c r="B29" s="8">
        <v>19</v>
      </c>
      <c r="C29" s="8"/>
      <c r="D29" s="8">
        <v>7300000</v>
      </c>
      <c r="E29" s="2"/>
    </row>
    <row r="30" spans="1:11" ht="15.75">
      <c r="A30" s="8"/>
      <c r="E30" s="2"/>
      <c r="I30" s="75">
        <v>25000000</v>
      </c>
    </row>
    <row r="31" spans="1:11" ht="16.5" thickBot="1">
      <c r="A31" s="8"/>
      <c r="B31" s="8"/>
      <c r="C31" s="30">
        <f>SUM(C6:C30)</f>
        <v>39907000</v>
      </c>
      <c r="D31" s="30">
        <f>SUM(D6:D30)</f>
        <v>12478800</v>
      </c>
      <c r="E31" s="2"/>
      <c r="I31" s="75">
        <v>5000000</v>
      </c>
    </row>
    <row r="32" spans="1:11" ht="18.75">
      <c r="A32" s="13" t="s">
        <v>48</v>
      </c>
      <c r="B32" s="8"/>
      <c r="C32" s="26">
        <f>C31-D31</f>
        <v>27428200</v>
      </c>
      <c r="D32" s="24"/>
      <c r="E32" s="2">
        <f>C32</f>
        <v>27428200</v>
      </c>
      <c r="I32" s="75">
        <f>SUM(I30:I31)</f>
        <v>30000000</v>
      </c>
      <c r="J32">
        <v>3</v>
      </c>
    </row>
    <row r="33" spans="1:10" ht="15.75">
      <c r="A33" s="14"/>
      <c r="B33" s="8"/>
      <c r="C33" s="26"/>
      <c r="D33" s="42"/>
      <c r="E33" s="2"/>
      <c r="J33">
        <v>4</v>
      </c>
    </row>
    <row r="34" spans="1:10" ht="15.75">
      <c r="A34" s="13" t="s">
        <v>49</v>
      </c>
      <c r="B34" s="2"/>
      <c r="C34" s="42"/>
      <c r="D34" s="42"/>
      <c r="E34" s="2"/>
      <c r="I34" s="75">
        <f>I32*J33</f>
        <v>120000000</v>
      </c>
    </row>
    <row r="35" spans="1:10" ht="15.75">
      <c r="A35" s="13" t="s">
        <v>96</v>
      </c>
      <c r="B35" s="2" t="s">
        <v>97</v>
      </c>
      <c r="C35" s="42" t="s">
        <v>95</v>
      </c>
      <c r="D35" s="42"/>
      <c r="E35" s="2">
        <v>0</v>
      </c>
    </row>
    <row r="36" spans="1:10">
      <c r="B36" s="2"/>
      <c r="C36" s="42" t="s">
        <v>103</v>
      </c>
      <c r="D36" s="42"/>
      <c r="E36" s="47">
        <v>1230000</v>
      </c>
    </row>
    <row r="37" spans="1:10" ht="15.75">
      <c r="A37" s="15" t="s">
        <v>77</v>
      </c>
      <c r="B37" s="43"/>
      <c r="C37" s="44"/>
      <c r="D37" s="44"/>
      <c r="E37" s="2">
        <f>SUM(E32:E36)</f>
        <v>28658200</v>
      </c>
    </row>
    <row r="38" spans="1:10">
      <c r="B38" s="2"/>
      <c r="C38" s="42"/>
      <c r="D38" s="42"/>
      <c r="E38" s="2"/>
    </row>
    <row r="39" spans="1:10" ht="15.75">
      <c r="A39" s="45" t="s">
        <v>50</v>
      </c>
      <c r="B39" s="2"/>
      <c r="C39" s="42"/>
      <c r="D39" s="42"/>
      <c r="E39" s="2"/>
    </row>
    <row r="40" spans="1:10" ht="15.75">
      <c r="A40" s="45"/>
      <c r="B40" s="2">
        <v>52</v>
      </c>
      <c r="C40" s="42"/>
      <c r="D40" s="42">
        <v>815000</v>
      </c>
      <c r="E40" s="2">
        <v>-815000</v>
      </c>
    </row>
    <row r="41" spans="1:10" ht="15.75">
      <c r="A41" s="45"/>
      <c r="B41" s="2"/>
      <c r="C41" s="42"/>
      <c r="D41" s="42"/>
      <c r="E41" s="2"/>
    </row>
    <row r="42" spans="1:10" ht="15.75">
      <c r="A42" s="45"/>
      <c r="B42" s="2"/>
      <c r="C42" s="42"/>
      <c r="D42" s="42"/>
      <c r="E42" s="2"/>
    </row>
    <row r="43" spans="1:10">
      <c r="B43" s="2"/>
      <c r="C43" s="42"/>
      <c r="D43" s="42"/>
      <c r="E43" s="2"/>
    </row>
    <row r="44" spans="1:10">
      <c r="B44" s="2"/>
      <c r="C44" s="42"/>
      <c r="D44" s="47"/>
      <c r="E44" s="47"/>
    </row>
    <row r="45" spans="1:10" ht="15.75">
      <c r="A45" s="15" t="s">
        <v>51</v>
      </c>
      <c r="B45" s="43"/>
      <c r="C45" s="5"/>
      <c r="D45" s="51"/>
      <c r="E45" s="77">
        <f>E37+E40</f>
        <v>27843200</v>
      </c>
    </row>
    <row r="46" spans="1:10" ht="15.75">
      <c r="A46" s="13" t="s">
        <v>52</v>
      </c>
      <c r="B46" s="2"/>
      <c r="C46" s="42"/>
      <c r="D46" s="42"/>
      <c r="E46" s="2"/>
    </row>
    <row r="47" spans="1:10">
      <c r="B47" s="2"/>
      <c r="C47" s="42"/>
      <c r="D47" s="42"/>
      <c r="E47" s="76">
        <v>0.14000000000000001</v>
      </c>
    </row>
    <row r="48" spans="1:10">
      <c r="A48" s="46"/>
      <c r="B48" s="47"/>
      <c r="C48" s="48"/>
      <c r="D48" s="48"/>
      <c r="E48" s="47"/>
    </row>
    <row r="49" spans="1:6" ht="15.75">
      <c r="A49" s="13" t="s">
        <v>53</v>
      </c>
      <c r="B49" s="2"/>
      <c r="C49" s="42"/>
      <c r="D49" s="42"/>
      <c r="E49" s="2">
        <f>E45*E47</f>
        <v>3898048.0000000005</v>
      </c>
    </row>
    <row r="50" spans="1:6">
      <c r="B50" s="2"/>
      <c r="C50" s="42"/>
      <c r="D50" s="42"/>
      <c r="E50" s="2"/>
    </row>
    <row r="51" spans="1:6" ht="15.75">
      <c r="A51" s="13" t="s">
        <v>55</v>
      </c>
      <c r="B51" s="2"/>
      <c r="C51" s="42"/>
      <c r="D51" s="42">
        <v>61500</v>
      </c>
      <c r="E51" s="2"/>
    </row>
    <row r="52" spans="1:6" ht="15.75">
      <c r="A52" s="13"/>
      <c r="B52" s="2"/>
      <c r="C52" s="42"/>
      <c r="D52" s="42">
        <v>8000000</v>
      </c>
      <c r="E52" s="2"/>
    </row>
    <row r="53" spans="1:6">
      <c r="A53" s="46"/>
      <c r="B53" s="47"/>
      <c r="C53" s="48"/>
      <c r="D53" s="47">
        <v>2338000</v>
      </c>
      <c r="E53" s="47">
        <f>SUM(D51:D53)</f>
        <v>10399500</v>
      </c>
    </row>
    <row r="54" spans="1:6" ht="16.5" thickBot="1">
      <c r="A54" s="13" t="s">
        <v>56</v>
      </c>
      <c r="B54" s="2"/>
      <c r="C54" s="6"/>
      <c r="D54" s="51"/>
      <c r="E54" s="78">
        <f>E49-E53</f>
        <v>-6501452</v>
      </c>
      <c r="F54" s="1"/>
    </row>
    <row r="55" spans="1:6" ht="16.5" thickTop="1">
      <c r="A55" s="3" t="s">
        <v>54</v>
      </c>
      <c r="B55" s="2"/>
      <c r="C55" s="42"/>
      <c r="D55" s="42"/>
      <c r="E55" s="2"/>
    </row>
  </sheetData>
  <mergeCells count="3">
    <mergeCell ref="A4:D4"/>
    <mergeCell ref="A1:E1"/>
    <mergeCell ref="A2:E2"/>
  </mergeCells>
  <pageMargins left="0.7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32" zoomScale="160" zoomScaleNormal="160" workbookViewId="0">
      <selection activeCell="C45" sqref="C45"/>
    </sheetView>
  </sheetViews>
  <sheetFormatPr defaultRowHeight="15"/>
  <cols>
    <col min="1" max="1" width="27.85546875" customWidth="1"/>
    <col min="2" max="2" width="13.140625" customWidth="1"/>
    <col min="3" max="3" width="14.42578125" customWidth="1"/>
    <col min="4" max="4" width="14.28515625" customWidth="1"/>
    <col min="5" max="5" width="15.85546875" customWidth="1"/>
  </cols>
  <sheetData>
    <row r="1" spans="1:9" ht="15.75">
      <c r="A1" s="56" t="s">
        <v>57</v>
      </c>
      <c r="B1" s="56"/>
      <c r="C1" s="56"/>
      <c r="D1" s="56"/>
    </row>
    <row r="2" spans="1:9" ht="15.75">
      <c r="A2" s="56" t="s">
        <v>58</v>
      </c>
      <c r="B2" s="57"/>
      <c r="C2" s="57"/>
      <c r="D2" s="57"/>
    </row>
    <row r="3" spans="1:9" ht="15.75">
      <c r="A3" s="4"/>
      <c r="B3" s="4"/>
      <c r="C3" s="4"/>
      <c r="D3" s="4"/>
    </row>
    <row r="4" spans="1:9" ht="15.75">
      <c r="A4" s="55" t="s">
        <v>42</v>
      </c>
      <c r="B4" s="55"/>
      <c r="C4" s="55"/>
      <c r="D4" s="55"/>
    </row>
    <row r="5" spans="1:9" ht="15.75">
      <c r="A5" s="10" t="s">
        <v>1</v>
      </c>
      <c r="B5" s="10" t="s">
        <v>2</v>
      </c>
      <c r="C5" s="10" t="s">
        <v>59</v>
      </c>
      <c r="D5" s="10" t="s">
        <v>60</v>
      </c>
      <c r="E5" s="10" t="s">
        <v>61</v>
      </c>
    </row>
    <row r="6" spans="1:9" ht="15.75">
      <c r="A6" s="53" t="s">
        <v>62</v>
      </c>
      <c r="B6" s="23"/>
      <c r="C6" s="27"/>
      <c r="D6" s="27"/>
      <c r="E6" s="44"/>
    </row>
    <row r="7" spans="1:9" ht="15.75">
      <c r="A7" s="25" t="s">
        <v>63</v>
      </c>
      <c r="B7" s="8">
        <v>5</v>
      </c>
      <c r="C7" s="26"/>
      <c r="D7" s="26"/>
      <c r="E7" s="42"/>
    </row>
    <row r="8" spans="1:9" ht="15.75">
      <c r="A8" s="18"/>
      <c r="B8" s="8"/>
      <c r="C8" s="26">
        <f>250000*12</f>
        <v>3000000</v>
      </c>
      <c r="D8" s="26"/>
      <c r="E8" s="42"/>
    </row>
    <row r="9" spans="1:9" ht="15.75">
      <c r="A9" s="19"/>
      <c r="B9" s="8" t="s">
        <v>104</v>
      </c>
      <c r="C9" s="26">
        <v>0</v>
      </c>
      <c r="D9" s="26"/>
      <c r="E9" s="42"/>
    </row>
    <row r="10" spans="1:9" ht="15.75">
      <c r="A10" s="19"/>
      <c r="B10" s="8"/>
      <c r="C10" s="26">
        <f>250000*0.125*12</f>
        <v>375000</v>
      </c>
      <c r="D10" s="26"/>
      <c r="E10" s="42"/>
      <c r="G10">
        <v>200000</v>
      </c>
      <c r="H10">
        <v>250000</v>
      </c>
      <c r="I10" s="70">
        <v>0.125</v>
      </c>
    </row>
    <row r="11" spans="1:9" ht="15.75">
      <c r="A11" s="19"/>
      <c r="B11" s="8"/>
      <c r="C11" s="26">
        <v>480000</v>
      </c>
      <c r="D11" s="26"/>
      <c r="E11" s="42"/>
      <c r="H11">
        <f>H10*12.5%</f>
        <v>31250</v>
      </c>
    </row>
    <row r="12" spans="1:9" ht="15.75">
      <c r="A12" s="19"/>
      <c r="B12" s="8">
        <v>80000</v>
      </c>
      <c r="C12" s="26">
        <v>40000</v>
      </c>
      <c r="D12" s="26">
        <v>40000</v>
      </c>
      <c r="E12" s="42"/>
    </row>
    <row r="13" spans="1:9" ht="15.75">
      <c r="A13" s="19"/>
      <c r="B13" s="8">
        <v>50000</v>
      </c>
      <c r="C13" s="26">
        <v>0</v>
      </c>
      <c r="D13" s="26">
        <v>50000</v>
      </c>
      <c r="E13" s="42"/>
    </row>
    <row r="14" spans="1:9" ht="15.75">
      <c r="A14" s="19"/>
      <c r="B14" s="8" t="s">
        <v>105</v>
      </c>
      <c r="C14" s="26">
        <v>0</v>
      </c>
      <c r="D14" s="26"/>
      <c r="E14" s="42"/>
      <c r="H14">
        <v>40000</v>
      </c>
    </row>
    <row r="15" spans="1:9" ht="15.75">
      <c r="A15" s="25"/>
      <c r="B15" s="8"/>
      <c r="C15" s="28">
        <f>SUM(C8:C14)</f>
        <v>3895000</v>
      </c>
      <c r="D15" s="26"/>
      <c r="E15" s="42">
        <v>3895000</v>
      </c>
      <c r="H15">
        <v>31250</v>
      </c>
    </row>
    <row r="16" spans="1:9" ht="15.75">
      <c r="A16" s="25" t="s">
        <v>64</v>
      </c>
      <c r="B16" s="8"/>
      <c r="C16" s="26"/>
      <c r="D16" s="26"/>
      <c r="E16" s="42"/>
      <c r="H16">
        <v>12</v>
      </c>
    </row>
    <row r="17" spans="1:10" ht="15.75">
      <c r="A17" s="19"/>
      <c r="B17" s="8"/>
      <c r="C17" s="26">
        <f>63000+587000</f>
        <v>650000</v>
      </c>
      <c r="D17" s="26"/>
      <c r="E17" s="42">
        <f>C17</f>
        <v>650000</v>
      </c>
      <c r="H17">
        <f>H15*H16</f>
        <v>375000</v>
      </c>
    </row>
    <row r="18" spans="1:10" ht="15.75">
      <c r="A18" s="19"/>
      <c r="B18" s="8"/>
      <c r="C18" s="26">
        <f>3500*185</f>
        <v>647500</v>
      </c>
      <c r="D18" s="26"/>
      <c r="E18" s="42">
        <v>647500</v>
      </c>
    </row>
    <row r="19" spans="1:10" ht="15.75">
      <c r="A19" s="19"/>
      <c r="B19" s="8"/>
      <c r="C19" s="26"/>
      <c r="D19" s="26"/>
      <c r="E19" s="42"/>
    </row>
    <row r="20" spans="1:10" ht="15.75">
      <c r="A20" s="19"/>
      <c r="B20" s="8"/>
      <c r="C20" s="26"/>
      <c r="D20" s="26"/>
      <c r="E20" s="42"/>
    </row>
    <row r="21" spans="1:10" ht="15.75">
      <c r="A21" s="54" t="s">
        <v>65</v>
      </c>
      <c r="B21" s="8"/>
      <c r="C21" s="26"/>
      <c r="D21" s="26"/>
      <c r="E21" s="42"/>
      <c r="H21">
        <v>20000</v>
      </c>
      <c r="I21">
        <v>20000</v>
      </c>
    </row>
    <row r="22" spans="1:10" ht="18.75">
      <c r="A22" s="18"/>
      <c r="B22" s="8" t="s">
        <v>106</v>
      </c>
      <c r="C22" s="26">
        <v>475000</v>
      </c>
      <c r="D22" s="24"/>
      <c r="E22" s="42">
        <v>0</v>
      </c>
      <c r="H22">
        <v>10000</v>
      </c>
    </row>
    <row r="23" spans="1:10" ht="15.75">
      <c r="A23" s="19"/>
      <c r="B23" s="8" t="s">
        <v>106</v>
      </c>
      <c r="C23" s="26">
        <v>860000</v>
      </c>
      <c r="D23" s="42"/>
      <c r="E23" s="42">
        <v>0</v>
      </c>
      <c r="H23">
        <v>20000</v>
      </c>
      <c r="I23">
        <v>20000</v>
      </c>
      <c r="J23">
        <v>40000</v>
      </c>
    </row>
    <row r="24" spans="1:10" ht="15.75">
      <c r="A24" s="18"/>
      <c r="B24" s="2"/>
      <c r="C24" s="42">
        <f>1040000-780000</f>
        <v>260000</v>
      </c>
      <c r="D24" s="42">
        <v>260000</v>
      </c>
      <c r="E24" s="42">
        <v>0</v>
      </c>
      <c r="J24">
        <v>12</v>
      </c>
    </row>
    <row r="25" spans="1:10">
      <c r="A25" s="49" t="s">
        <v>66</v>
      </c>
      <c r="B25" s="2"/>
      <c r="C25" s="42"/>
      <c r="D25" s="42"/>
      <c r="E25" s="42"/>
      <c r="J25">
        <v>480000</v>
      </c>
    </row>
    <row r="26" spans="1:10" ht="15.75">
      <c r="A26" s="18"/>
      <c r="B26" s="2"/>
      <c r="C26" s="42"/>
      <c r="D26" s="42"/>
      <c r="E26" s="42"/>
    </row>
    <row r="27" spans="1:10">
      <c r="A27" s="6"/>
      <c r="B27" s="2"/>
      <c r="C27" s="42"/>
      <c r="D27" s="42"/>
      <c r="E27" s="42"/>
    </row>
    <row r="28" spans="1:10" ht="15.75">
      <c r="A28" s="25" t="s">
        <v>67</v>
      </c>
      <c r="B28" s="2"/>
      <c r="C28" s="42">
        <f>75000*12</f>
        <v>900000</v>
      </c>
      <c r="D28" s="42"/>
      <c r="E28" s="42">
        <v>900000</v>
      </c>
    </row>
    <row r="29" spans="1:10" ht="15.75">
      <c r="A29" s="25"/>
      <c r="B29" s="2"/>
      <c r="C29" s="42"/>
      <c r="D29" s="42"/>
      <c r="E29" s="42"/>
    </row>
    <row r="30" spans="1:10" ht="15.75">
      <c r="A30" s="25"/>
      <c r="B30" s="2"/>
      <c r="C30" s="42"/>
      <c r="D30" s="42"/>
      <c r="E30" s="42"/>
    </row>
    <row r="31" spans="1:10" ht="15.75">
      <c r="A31" s="25"/>
      <c r="B31" s="2"/>
      <c r="C31" s="42"/>
      <c r="D31" s="42"/>
      <c r="E31" s="42"/>
    </row>
    <row r="32" spans="1:10">
      <c r="A32" s="6"/>
      <c r="B32" s="2"/>
      <c r="C32" s="42"/>
      <c r="D32" s="42"/>
      <c r="E32" s="42"/>
    </row>
    <row r="33" spans="1:5">
      <c r="A33" s="46"/>
      <c r="B33" s="47"/>
      <c r="C33" s="48"/>
      <c r="D33" s="48"/>
      <c r="E33" s="48"/>
    </row>
    <row r="34" spans="1:5" ht="15.75">
      <c r="A34" s="18" t="s">
        <v>77</v>
      </c>
      <c r="B34" s="2"/>
      <c r="C34" s="42"/>
      <c r="D34" s="42"/>
      <c r="E34" s="42">
        <f>SUM(E15:E33)</f>
        <v>6092500</v>
      </c>
    </row>
    <row r="35" spans="1:5" ht="15.75">
      <c r="A35" s="25" t="s">
        <v>68</v>
      </c>
      <c r="B35" s="2"/>
      <c r="C35" s="42"/>
      <c r="D35" s="42"/>
      <c r="E35" s="42"/>
    </row>
    <row r="36" spans="1:5" ht="15.75">
      <c r="A36" s="18" t="s">
        <v>69</v>
      </c>
      <c r="B36" s="2"/>
      <c r="C36" s="42" t="s">
        <v>113</v>
      </c>
      <c r="D36" s="79">
        <v>500000</v>
      </c>
      <c r="E36" s="42"/>
    </row>
    <row r="37" spans="1:5" ht="15.75">
      <c r="A37" s="18" t="s">
        <v>70</v>
      </c>
      <c r="B37" s="2"/>
      <c r="C37" s="42" t="s">
        <v>114</v>
      </c>
      <c r="D37" s="79">
        <v>700000</v>
      </c>
      <c r="E37" s="42"/>
    </row>
    <row r="38" spans="1:5" ht="15.75">
      <c r="A38" s="18" t="s">
        <v>71</v>
      </c>
      <c r="B38" s="2"/>
      <c r="C38" s="42" t="s">
        <v>115</v>
      </c>
      <c r="D38" s="42">
        <v>647500</v>
      </c>
      <c r="E38" s="42"/>
    </row>
    <row r="39" spans="1:5" ht="15.75">
      <c r="A39" s="18"/>
      <c r="B39" s="2" t="s">
        <v>107</v>
      </c>
      <c r="C39" s="42" t="s">
        <v>116</v>
      </c>
      <c r="D39" s="42">
        <v>225000</v>
      </c>
      <c r="E39" s="42"/>
    </row>
    <row r="40" spans="1:5" ht="15.75">
      <c r="A40" s="18"/>
      <c r="B40" s="2">
        <v>100000</v>
      </c>
      <c r="C40" s="42"/>
      <c r="D40" s="42">
        <v>0</v>
      </c>
      <c r="E40" s="42"/>
    </row>
    <row r="41" spans="1:5" ht="15.75">
      <c r="A41" s="18"/>
      <c r="B41" s="2" t="s">
        <v>108</v>
      </c>
      <c r="C41" s="42"/>
      <c r="D41" s="42">
        <v>0</v>
      </c>
      <c r="E41" s="42"/>
    </row>
    <row r="42" spans="1:5" ht="15.75">
      <c r="A42" s="18"/>
      <c r="B42" s="2" t="s">
        <v>109</v>
      </c>
      <c r="C42" s="42"/>
      <c r="D42" s="42"/>
      <c r="E42" s="42"/>
    </row>
    <row r="43" spans="1:5" ht="15.75">
      <c r="A43" s="18"/>
      <c r="B43" s="2"/>
      <c r="C43" s="80">
        <v>1</v>
      </c>
      <c r="D43" s="42">
        <v>200000</v>
      </c>
      <c r="E43" s="42"/>
    </row>
    <row r="44" spans="1:5" ht="15.75">
      <c r="A44" s="18"/>
      <c r="B44" s="47" t="s">
        <v>117</v>
      </c>
      <c r="C44" s="48" t="s">
        <v>110</v>
      </c>
      <c r="D44" s="48">
        <v>60000</v>
      </c>
      <c r="E44" s="47">
        <f>SUM(D36:D44)</f>
        <v>2332500</v>
      </c>
    </row>
    <row r="45" spans="1:5" ht="15.75">
      <c r="A45" s="18" t="s">
        <v>72</v>
      </c>
      <c r="B45" s="2"/>
      <c r="C45" s="42"/>
      <c r="D45" s="42"/>
      <c r="E45" s="47">
        <f>E34-E44</f>
        <v>3760000</v>
      </c>
    </row>
    <row r="46" spans="1:5" ht="15.75">
      <c r="A46" s="25" t="s">
        <v>73</v>
      </c>
      <c r="B46" s="6"/>
      <c r="C46" s="6"/>
      <c r="D46" s="6"/>
      <c r="E46" s="2"/>
    </row>
    <row r="47" spans="1:5" ht="15.75">
      <c r="A47" s="25"/>
      <c r="B47" s="6"/>
      <c r="C47" s="6">
        <v>600000</v>
      </c>
      <c r="D47" s="83">
        <v>0.04</v>
      </c>
      <c r="E47" s="2">
        <v>24000</v>
      </c>
    </row>
    <row r="48" spans="1:5" ht="15.75">
      <c r="A48" s="25"/>
      <c r="B48" s="6"/>
      <c r="C48" s="6">
        <v>600000</v>
      </c>
      <c r="D48" s="84">
        <v>0.08</v>
      </c>
      <c r="E48" s="2">
        <v>48000</v>
      </c>
    </row>
    <row r="49" spans="1:6" ht="15.75">
      <c r="A49" s="25"/>
      <c r="B49" s="6"/>
      <c r="C49" s="6">
        <v>600000</v>
      </c>
      <c r="D49" s="84">
        <v>0.12</v>
      </c>
      <c r="E49" s="2">
        <v>72000</v>
      </c>
    </row>
    <row r="50" spans="1:6" ht="15.75">
      <c r="A50" s="18"/>
      <c r="B50" s="6"/>
      <c r="C50" s="81">
        <v>600000</v>
      </c>
      <c r="D50" s="84">
        <v>0.16</v>
      </c>
      <c r="E50" s="2">
        <v>96000</v>
      </c>
    </row>
    <row r="51" spans="1:6" ht="15.75">
      <c r="A51" s="18"/>
      <c r="B51" s="6"/>
      <c r="C51" s="81">
        <v>600000</v>
      </c>
      <c r="D51" s="84">
        <v>0.2</v>
      </c>
      <c r="E51" s="2">
        <v>120000</v>
      </c>
    </row>
    <row r="52" spans="1:6">
      <c r="C52" s="81">
        <v>760000</v>
      </c>
      <c r="D52" s="84">
        <v>0.24</v>
      </c>
      <c r="E52" s="2">
        <v>182400</v>
      </c>
    </row>
    <row r="53" spans="1:6" ht="15.75">
      <c r="A53" s="15" t="s">
        <v>53</v>
      </c>
      <c r="B53" s="5"/>
      <c r="C53" s="5"/>
      <c r="D53" s="5"/>
      <c r="E53" s="43">
        <f>SUM(E47:E52)</f>
        <v>542400</v>
      </c>
    </row>
    <row r="54" spans="1:6" ht="15.75">
      <c r="A54" s="18" t="s">
        <v>26</v>
      </c>
      <c r="D54">
        <v>63000</v>
      </c>
      <c r="E54" s="2"/>
    </row>
    <row r="55" spans="1:6" ht="15.75">
      <c r="A55" s="18" t="s">
        <v>74</v>
      </c>
      <c r="D55">
        <v>146000</v>
      </c>
      <c r="E55" s="2"/>
    </row>
    <row r="56" spans="1:6" ht="15.75">
      <c r="A56" s="50" t="s">
        <v>75</v>
      </c>
      <c r="B56" s="46"/>
      <c r="C56" s="46"/>
      <c r="D56" s="46">
        <v>138000</v>
      </c>
      <c r="E56" s="47">
        <f>SUM(D54:D56)</f>
        <v>347000</v>
      </c>
    </row>
    <row r="57" spans="1:6" ht="15.75">
      <c r="A57" s="18" t="s">
        <v>111</v>
      </c>
      <c r="E57" s="82">
        <f>E53-E56</f>
        <v>195400</v>
      </c>
      <c r="F57" t="s">
        <v>112</v>
      </c>
    </row>
  </sheetData>
  <mergeCells count="3">
    <mergeCell ref="A1:D1"/>
    <mergeCell ref="A2:D2"/>
    <mergeCell ref="A4:D4"/>
  </mergeCells>
  <pageMargins left="0.66" right="0.7" top="0.34" bottom="0.28000000000000003" header="0.17" footer="0.17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 5(1)</vt:lpstr>
      <vt:lpstr>5(2)</vt:lpstr>
      <vt:lpstr>6</vt:lpstr>
      <vt:lpstr>7</vt:lpstr>
      <vt:lpstr>8</vt:lpstr>
      <vt:lpstr>9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Ashif</dc:creator>
  <cp:lastModifiedBy>Mahinda</cp:lastModifiedBy>
  <cp:lastPrinted>2021-03-08T04:41:31Z</cp:lastPrinted>
  <dcterms:created xsi:type="dcterms:W3CDTF">2021-03-08T02:48:37Z</dcterms:created>
  <dcterms:modified xsi:type="dcterms:W3CDTF">2021-03-09T16:57:03Z</dcterms:modified>
</cp:coreProperties>
</file>