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cess File\SL\ABR\"/>
    </mc:Choice>
  </mc:AlternateContent>
  <bookViews>
    <workbookView xWindow="-105" yWindow="-105" windowWidth="16665" windowHeight="8865" tabRatio="810" firstSheet="8" activeTab="12"/>
  </bookViews>
  <sheets>
    <sheet name="1. Equity Inv -FVTPL" sheetId="1" state="hidden" r:id="rId1"/>
    <sheet name="2. Equity Inv -FVTOCI" sheetId="5" state="hidden" r:id="rId2"/>
    <sheet name="3. Debt ins. FA @ amrtzed cost" sheetId="2" state="hidden" r:id="rId3"/>
    <sheet name="4. Debt ins. amtzd cost-T.bnd" sheetId="6" state="hidden" r:id="rId4"/>
    <sheet name="5. Debt ins. FVTOCI cost-T.b" sheetId="7" state="hidden" r:id="rId5"/>
    <sheet name="6. Debt ins. FVTP&amp;L" sheetId="8" state="hidden" r:id="rId6"/>
    <sheet name="1. initial FV" sheetId="3" r:id="rId7"/>
    <sheet name="1.1 initial FV" sheetId="9" r:id="rId8"/>
    <sheet name="2. FL - Loan obtained" sheetId="11" r:id="rId9"/>
    <sheet name="3. FL - initial FV" sheetId="12" r:id="rId10"/>
    <sheet name="4. FL - Debentures issued" sheetId="13" r:id="rId11"/>
    <sheet name="5. FL @FVTPL - Deb. issued " sheetId="14" r:id="rId12"/>
    <sheet name="5.1 FL @FVTPL - Deb. issued" sheetId="15" r:id="rId13"/>
    <sheet name="6.Sale of FA-Eq inv-FVTPL" sheetId="16" r:id="rId14"/>
    <sheet name="7.Sale of FA-Eq inv-FVTOCI" sheetId="17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5" l="1"/>
  <c r="B9" i="17"/>
  <c r="B10" i="17"/>
  <c r="C17" i="17"/>
  <c r="C18" i="17"/>
  <c r="G33" i="17"/>
  <c r="D30" i="17"/>
  <c r="F30" i="17"/>
  <c r="F32" i="17"/>
  <c r="F34" i="17"/>
  <c r="F51" i="17"/>
  <c r="G30" i="17"/>
  <c r="G32" i="17"/>
  <c r="D32" i="17"/>
  <c r="D34" i="17"/>
  <c r="D51" i="17"/>
  <c r="D53" i="17"/>
  <c r="C33" i="17"/>
  <c r="C37" i="17"/>
  <c r="D33" i="17"/>
  <c r="D37" i="17"/>
  <c r="E33" i="17"/>
  <c r="E60" i="17"/>
  <c r="F33" i="17"/>
  <c r="F60" i="17"/>
  <c r="C44" i="17"/>
  <c r="H44" i="17"/>
  <c r="C45" i="17"/>
  <c r="D45" i="17"/>
  <c r="E45" i="17"/>
  <c r="F45" i="17"/>
  <c r="F53" i="17"/>
  <c r="G45" i="17"/>
  <c r="H45" i="17"/>
  <c r="C60" i="17"/>
  <c r="D60" i="17"/>
  <c r="B9" i="16"/>
  <c r="L42" i="16"/>
  <c r="B10" i="16"/>
  <c r="C24" i="16"/>
  <c r="C43" i="16"/>
  <c r="C11" i="16"/>
  <c r="C12" i="16"/>
  <c r="D33" i="16"/>
  <c r="C13" i="16"/>
  <c r="E33" i="16"/>
  <c r="C14" i="16"/>
  <c r="F33" i="16"/>
  <c r="C17" i="16"/>
  <c r="L41" i="16"/>
  <c r="L43" i="16"/>
  <c r="C18" i="16"/>
  <c r="G43" i="16"/>
  <c r="L46" i="16"/>
  <c r="C19" i="16"/>
  <c r="C23" i="16"/>
  <c r="C25" i="16"/>
  <c r="B31" i="16"/>
  <c r="B32" i="16"/>
  <c r="B33" i="16"/>
  <c r="C33" i="16"/>
  <c r="D30" i="16"/>
  <c r="D32" i="16"/>
  <c r="H27" i="15"/>
  <c r="J26" i="15"/>
  <c r="H27" i="14"/>
  <c r="J10" i="11"/>
  <c r="B9" i="9"/>
  <c r="B19" i="9"/>
  <c r="C18" i="9"/>
  <c r="C19" i="9"/>
  <c r="D19" i="9"/>
  <c r="B20" i="9"/>
  <c r="C20" i="9"/>
  <c r="D20" i="9"/>
  <c r="B21" i="9"/>
  <c r="C21" i="9"/>
  <c r="D21" i="9"/>
  <c r="B22" i="9"/>
  <c r="C22" i="9"/>
  <c r="D22" i="9"/>
  <c r="D23" i="9"/>
  <c r="D25" i="9"/>
  <c r="D29" i="9"/>
  <c r="B37" i="9"/>
  <c r="C36" i="9"/>
  <c r="C37" i="9"/>
  <c r="B55" i="9"/>
  <c r="B64" i="9"/>
  <c r="C63" i="9"/>
  <c r="C64" i="9"/>
  <c r="D64" i="9"/>
  <c r="E64" i="9"/>
  <c r="B65" i="9"/>
  <c r="C65" i="9"/>
  <c r="D65" i="9"/>
  <c r="E65" i="9"/>
  <c r="B66" i="9"/>
  <c r="C66" i="9"/>
  <c r="D66" i="9"/>
  <c r="E66" i="9"/>
  <c r="B67" i="9"/>
  <c r="C67" i="9"/>
  <c r="D67" i="9"/>
  <c r="D68" i="9"/>
  <c r="C68" i="9"/>
  <c r="E67" i="9"/>
  <c r="F9" i="9"/>
  <c r="F10" i="9"/>
  <c r="F11" i="9"/>
  <c r="D28" i="9"/>
  <c r="D30" i="9"/>
  <c r="B47" i="9"/>
  <c r="B56" i="9"/>
  <c r="B48" i="9"/>
  <c r="C56" i="9"/>
  <c r="B49" i="9"/>
  <c r="D56" i="9"/>
  <c r="B50" i="9"/>
  <c r="E56" i="9"/>
  <c r="F56" i="9"/>
  <c r="D37" i="9"/>
  <c r="E37" i="9"/>
  <c r="B38" i="9"/>
  <c r="C38" i="9"/>
  <c r="C55" i="9"/>
  <c r="D38" i="9"/>
  <c r="E38" i="9"/>
  <c r="B39" i="9"/>
  <c r="C39" i="9"/>
  <c r="D55" i="9"/>
  <c r="D39" i="9"/>
  <c r="E39" i="9"/>
  <c r="B40" i="9"/>
  <c r="C40" i="9"/>
  <c r="E55" i="9"/>
  <c r="F55" i="9"/>
  <c r="F58" i="9"/>
  <c r="E58" i="9"/>
  <c r="D58" i="9"/>
  <c r="C58" i="9"/>
  <c r="B58" i="9"/>
  <c r="B9" i="3"/>
  <c r="AB22" i="15"/>
  <c r="AB23" i="15"/>
  <c r="AB24" i="15"/>
  <c r="H28" i="14"/>
  <c r="G27" i="14"/>
  <c r="G37" i="14"/>
  <c r="E41" i="14"/>
  <c r="F41" i="14"/>
  <c r="B11" i="14"/>
  <c r="F15" i="13"/>
  <c r="B11" i="13"/>
  <c r="F14" i="13"/>
  <c r="C19" i="12"/>
  <c r="B19" i="12"/>
  <c r="B9" i="12"/>
  <c r="B12" i="11"/>
  <c r="B15" i="11"/>
  <c r="C41" i="9"/>
  <c r="B19" i="3"/>
  <c r="P22" i="15"/>
  <c r="P23" i="15"/>
  <c r="P29" i="15"/>
  <c r="V22" i="15"/>
  <c r="V23" i="15"/>
  <c r="V24" i="15"/>
  <c r="E51" i="15"/>
  <c r="D51" i="15"/>
  <c r="C51" i="15"/>
  <c r="B11" i="15"/>
  <c r="F14" i="15"/>
  <c r="C37" i="15"/>
  <c r="C37" i="14"/>
  <c r="I28" i="15"/>
  <c r="I27" i="15"/>
  <c r="I26" i="15"/>
  <c r="B26" i="14"/>
  <c r="O39" i="15"/>
  <c r="AC28" i="15"/>
  <c r="AA27" i="15"/>
  <c r="AC27" i="15"/>
  <c r="U27" i="15"/>
  <c r="W27" i="15"/>
  <c r="F15" i="15"/>
  <c r="F16" i="15"/>
  <c r="M39" i="14"/>
  <c r="AA28" i="14"/>
  <c r="Y27" i="14"/>
  <c r="AA27" i="14"/>
  <c r="S27" i="14"/>
  <c r="U27" i="14"/>
  <c r="Z23" i="14"/>
  <c r="Z29" i="14"/>
  <c r="T23" i="14"/>
  <c r="T28" i="14"/>
  <c r="N23" i="14"/>
  <c r="N29" i="14"/>
  <c r="F15" i="14"/>
  <c r="D26" i="14"/>
  <c r="M40" i="13"/>
  <c r="B26" i="13"/>
  <c r="B48" i="13"/>
  <c r="M38" i="13"/>
  <c r="D26" i="13"/>
  <c r="D27" i="13"/>
  <c r="C36" i="12"/>
  <c r="D28" i="12"/>
  <c r="C18" i="12"/>
  <c r="C20" i="12"/>
  <c r="M42" i="11"/>
  <c r="M39" i="11"/>
  <c r="M41" i="11"/>
  <c r="D28" i="11"/>
  <c r="D29" i="11"/>
  <c r="D30" i="11"/>
  <c r="D31" i="11"/>
  <c r="J6" i="11"/>
  <c r="J5" i="11"/>
  <c r="B28" i="11"/>
  <c r="B50" i="11"/>
  <c r="M40" i="11"/>
  <c r="B11" i="11"/>
  <c r="C56" i="3"/>
  <c r="D48" i="3"/>
  <c r="C36" i="3"/>
  <c r="D28" i="3"/>
  <c r="C20" i="3"/>
  <c r="C21" i="3"/>
  <c r="C22" i="3"/>
  <c r="C19" i="3"/>
  <c r="C18" i="3"/>
  <c r="T27" i="7"/>
  <c r="D36" i="7"/>
  <c r="B26" i="7"/>
  <c r="N22" i="7"/>
  <c r="N26" i="7"/>
  <c r="O26" i="7"/>
  <c r="C47" i="6"/>
  <c r="G36" i="6"/>
  <c r="F36" i="6"/>
  <c r="E36" i="6"/>
  <c r="D36" i="6"/>
  <c r="C36" i="6"/>
  <c r="C25" i="6"/>
  <c r="F18" i="6"/>
  <c r="F14" i="6"/>
  <c r="F13" i="6"/>
  <c r="J5" i="2"/>
  <c r="J10" i="2"/>
  <c r="B21" i="2"/>
  <c r="D58" i="5"/>
  <c r="C14" i="1"/>
  <c r="C13" i="1"/>
  <c r="C12" i="1"/>
  <c r="C11" i="1"/>
  <c r="D28" i="1"/>
  <c r="M38" i="8"/>
  <c r="AA27" i="8"/>
  <c r="Y26" i="8"/>
  <c r="AA26" i="8"/>
  <c r="S26" i="8"/>
  <c r="U26" i="8"/>
  <c r="B25" i="8"/>
  <c r="Z22" i="8"/>
  <c r="Z28" i="8"/>
  <c r="T22" i="8"/>
  <c r="T27" i="8"/>
  <c r="N22" i="8"/>
  <c r="N28" i="8"/>
  <c r="F14" i="8"/>
  <c r="D25" i="8"/>
  <c r="D26" i="8"/>
  <c r="E48" i="7"/>
  <c r="E54" i="7"/>
  <c r="F41" i="7"/>
  <c r="B20" i="3"/>
  <c r="D19" i="3"/>
  <c r="D37" i="3"/>
  <c r="D57" i="3"/>
  <c r="T24" i="14"/>
  <c r="V29" i="15"/>
  <c r="B26" i="15"/>
  <c r="B51" i="15"/>
  <c r="V28" i="15"/>
  <c r="AB29" i="15"/>
  <c r="P24" i="15"/>
  <c r="Z24" i="14"/>
  <c r="N24" i="14"/>
  <c r="F17" i="15"/>
  <c r="F18" i="15"/>
  <c r="D29" i="15"/>
  <c r="O29" i="15"/>
  <c r="P28" i="15"/>
  <c r="P27" i="15"/>
  <c r="D26" i="15"/>
  <c r="F14" i="14"/>
  <c r="N28" i="14"/>
  <c r="N27" i="14"/>
  <c r="B51" i="14"/>
  <c r="F16" i="14"/>
  <c r="T29" i="14"/>
  <c r="D27" i="14"/>
  <c r="F19" i="13"/>
  <c r="D28" i="13"/>
  <c r="F16" i="13"/>
  <c r="F17" i="13"/>
  <c r="F18" i="13"/>
  <c r="D29" i="13"/>
  <c r="C22" i="12"/>
  <c r="B20" i="12"/>
  <c r="D37" i="12"/>
  <c r="D19" i="12"/>
  <c r="C21" i="12"/>
  <c r="M43" i="11"/>
  <c r="D32" i="11"/>
  <c r="D40" i="9"/>
  <c r="D38" i="3"/>
  <c r="D39" i="3"/>
  <c r="D40" i="3"/>
  <c r="N27" i="8"/>
  <c r="N26" i="8"/>
  <c r="D27" i="8"/>
  <c r="M27" i="8"/>
  <c r="M26" i="8"/>
  <c r="B48" i="8"/>
  <c r="F15" i="8"/>
  <c r="F16" i="8"/>
  <c r="F17" i="8"/>
  <c r="D28" i="8"/>
  <c r="M28" i="8"/>
  <c r="T28" i="8"/>
  <c r="F18" i="8"/>
  <c r="D58" i="3"/>
  <c r="D59" i="3"/>
  <c r="D60" i="3"/>
  <c r="B21" i="3"/>
  <c r="D20" i="3"/>
  <c r="D27" i="15"/>
  <c r="O38" i="15"/>
  <c r="O40" i="15"/>
  <c r="O42" i="15"/>
  <c r="Q29" i="15"/>
  <c r="U29" i="15"/>
  <c r="F19" i="15"/>
  <c r="M27" i="14"/>
  <c r="O27" i="14"/>
  <c r="D28" i="14"/>
  <c r="F17" i="14"/>
  <c r="D30" i="13"/>
  <c r="F20" i="13"/>
  <c r="B17" i="13"/>
  <c r="C25" i="13"/>
  <c r="C26" i="13"/>
  <c r="M37" i="13"/>
  <c r="M39" i="13"/>
  <c r="M41" i="13"/>
  <c r="D38" i="12"/>
  <c r="D39" i="12"/>
  <c r="D40" i="12"/>
  <c r="D20" i="12"/>
  <c r="B21" i="12"/>
  <c r="J7" i="11"/>
  <c r="J8" i="11"/>
  <c r="J9" i="11"/>
  <c r="B21" i="11"/>
  <c r="C27" i="11"/>
  <c r="C28" i="11"/>
  <c r="D41" i="9"/>
  <c r="D41" i="3"/>
  <c r="O26" i="8"/>
  <c r="S28" i="8"/>
  <c r="O28" i="8"/>
  <c r="D29" i="8"/>
  <c r="M37" i="8"/>
  <c r="M39" i="8"/>
  <c r="M41" i="8"/>
  <c r="F19" i="8"/>
  <c r="B16" i="8"/>
  <c r="C24" i="8"/>
  <c r="C25" i="8"/>
  <c r="S27" i="8"/>
  <c r="U27" i="8"/>
  <c r="O27" i="8"/>
  <c r="D21" i="3"/>
  <c r="B22" i="3"/>
  <c r="D22" i="3"/>
  <c r="D23" i="3"/>
  <c r="D25" i="3"/>
  <c r="D29" i="3"/>
  <c r="D61" i="3"/>
  <c r="F20" i="15"/>
  <c r="B17" i="15"/>
  <c r="C25" i="15"/>
  <c r="C26" i="15"/>
  <c r="C38" i="15"/>
  <c r="AA29" i="15"/>
  <c r="AC29" i="15"/>
  <c r="AC30" i="15"/>
  <c r="W29" i="15"/>
  <c r="D28" i="15"/>
  <c r="O28" i="15"/>
  <c r="O27" i="15"/>
  <c r="Q27" i="15"/>
  <c r="F18" i="14"/>
  <c r="D29" i="14"/>
  <c r="M29" i="14"/>
  <c r="M28" i="14"/>
  <c r="C37" i="13"/>
  <c r="E26" i="13"/>
  <c r="D41" i="12"/>
  <c r="D21" i="12"/>
  <c r="B22" i="12"/>
  <c r="D22" i="12"/>
  <c r="E28" i="11"/>
  <c r="C39" i="11"/>
  <c r="O29" i="8"/>
  <c r="F25" i="8"/>
  <c r="C48" i="8"/>
  <c r="C36" i="8"/>
  <c r="E25" i="8"/>
  <c r="B26" i="8"/>
  <c r="U28" i="8"/>
  <c r="U29" i="8"/>
  <c r="F26" i="8"/>
  <c r="Y28" i="8"/>
  <c r="AA28" i="8"/>
  <c r="AA29" i="8"/>
  <c r="F27" i="8"/>
  <c r="B37" i="3"/>
  <c r="D49" i="3"/>
  <c r="D30" i="3"/>
  <c r="F28" i="15"/>
  <c r="J28" i="15"/>
  <c r="AC34" i="15"/>
  <c r="D30" i="15"/>
  <c r="U28" i="15"/>
  <c r="W28" i="15"/>
  <c r="W30" i="15"/>
  <c r="Q28" i="15"/>
  <c r="Q30" i="15"/>
  <c r="E26" i="15"/>
  <c r="B27" i="15"/>
  <c r="D30" i="14"/>
  <c r="S28" i="14"/>
  <c r="U28" i="14"/>
  <c r="O28" i="14"/>
  <c r="M38" i="14"/>
  <c r="M40" i="14"/>
  <c r="M42" i="14"/>
  <c r="F19" i="14"/>
  <c r="S29" i="14"/>
  <c r="O29" i="14"/>
  <c r="C48" i="13"/>
  <c r="B27" i="13"/>
  <c r="D23" i="12"/>
  <c r="D25" i="12"/>
  <c r="D29" i="12"/>
  <c r="B37" i="12"/>
  <c r="B29" i="11"/>
  <c r="C50" i="11"/>
  <c r="D48" i="8"/>
  <c r="E48" i="8"/>
  <c r="C26" i="8"/>
  <c r="E26" i="8"/>
  <c r="G25" i="8"/>
  <c r="D30" i="12"/>
  <c r="B57" i="3"/>
  <c r="D50" i="3"/>
  <c r="C37" i="3"/>
  <c r="E37" i="3"/>
  <c r="B38" i="3"/>
  <c r="F27" i="15"/>
  <c r="J27" i="15"/>
  <c r="K28" i="15"/>
  <c r="E44" i="15"/>
  <c r="W34" i="15"/>
  <c r="K29" i="15"/>
  <c r="F44" i="15"/>
  <c r="Q34" i="15"/>
  <c r="F26" i="15"/>
  <c r="C27" i="15"/>
  <c r="D38" i="15"/>
  <c r="U29" i="14"/>
  <c r="U30" i="14"/>
  <c r="F27" i="14"/>
  <c r="Y29" i="14"/>
  <c r="AA29" i="14"/>
  <c r="AA30" i="14"/>
  <c r="F28" i="14"/>
  <c r="F20" i="14"/>
  <c r="B17" i="14"/>
  <c r="C25" i="14"/>
  <c r="C26" i="14"/>
  <c r="C38" i="14"/>
  <c r="O30" i="14"/>
  <c r="F26" i="14"/>
  <c r="C51" i="14"/>
  <c r="C27" i="13"/>
  <c r="E27" i="13"/>
  <c r="C37" i="12"/>
  <c r="E37" i="12"/>
  <c r="B38" i="12"/>
  <c r="C29" i="11"/>
  <c r="B27" i="8"/>
  <c r="G26" i="8"/>
  <c r="H25" i="8"/>
  <c r="C37" i="8"/>
  <c r="D36" i="8"/>
  <c r="C38" i="3"/>
  <c r="E38" i="3"/>
  <c r="B39" i="3"/>
  <c r="C57" i="3"/>
  <c r="E57" i="3"/>
  <c r="B58" i="3"/>
  <c r="G26" i="15"/>
  <c r="H26" i="15"/>
  <c r="C39" i="15"/>
  <c r="K26" i="15"/>
  <c r="C44" i="15"/>
  <c r="K27" i="15"/>
  <c r="D44" i="15"/>
  <c r="E27" i="15"/>
  <c r="D51" i="14"/>
  <c r="E51" i="14"/>
  <c r="E26" i="14"/>
  <c r="B27" i="14"/>
  <c r="B28" i="13"/>
  <c r="D48" i="13"/>
  <c r="D37" i="13"/>
  <c r="C38" i="12"/>
  <c r="E38" i="12"/>
  <c r="B39" i="12"/>
  <c r="D39" i="11"/>
  <c r="E29" i="11"/>
  <c r="C39" i="8"/>
  <c r="H26" i="8"/>
  <c r="D37" i="8"/>
  <c r="D39" i="8"/>
  <c r="C27" i="8"/>
  <c r="B51" i="9"/>
  <c r="C39" i="3"/>
  <c r="E39" i="3"/>
  <c r="B40" i="3"/>
  <c r="C40" i="3"/>
  <c r="C58" i="3"/>
  <c r="E58" i="3"/>
  <c r="B59" i="3"/>
  <c r="C59" i="3"/>
  <c r="E59" i="3"/>
  <c r="B60" i="3"/>
  <c r="G44" i="15"/>
  <c r="B28" i="15"/>
  <c r="G27" i="15"/>
  <c r="D39" i="15"/>
  <c r="C27" i="14"/>
  <c r="D38" i="14"/>
  <c r="G26" i="14"/>
  <c r="C28" i="13"/>
  <c r="E28" i="13"/>
  <c r="C39" i="12"/>
  <c r="E39" i="12"/>
  <c r="B40" i="12"/>
  <c r="B30" i="11"/>
  <c r="D50" i="11"/>
  <c r="E40" i="3"/>
  <c r="E36" i="8"/>
  <c r="E27" i="8"/>
  <c r="C60" i="3"/>
  <c r="C61" i="3"/>
  <c r="C41" i="3"/>
  <c r="C28" i="15"/>
  <c r="E27" i="14"/>
  <c r="H26" i="14"/>
  <c r="C39" i="14"/>
  <c r="E48" i="13"/>
  <c r="B29" i="13"/>
  <c r="E37" i="13"/>
  <c r="C40" i="12"/>
  <c r="C41" i="12"/>
  <c r="C30" i="11"/>
  <c r="B28" i="8"/>
  <c r="G27" i="8"/>
  <c r="C41" i="14"/>
  <c r="E60" i="3"/>
  <c r="E28" i="15"/>
  <c r="B29" i="15"/>
  <c r="E38" i="15"/>
  <c r="B28" i="14"/>
  <c r="C29" i="13"/>
  <c r="E40" i="12"/>
  <c r="E39" i="11"/>
  <c r="E30" i="11"/>
  <c r="H27" i="8"/>
  <c r="E37" i="8"/>
  <c r="E39" i="8"/>
  <c r="C28" i="8"/>
  <c r="G28" i="15"/>
  <c r="H28" i="15"/>
  <c r="E39" i="15"/>
  <c r="C29" i="15"/>
  <c r="D39" i="14"/>
  <c r="C28" i="14"/>
  <c r="E38" i="14"/>
  <c r="F37" i="13"/>
  <c r="G37" i="13"/>
  <c r="C30" i="13"/>
  <c r="E29" i="13"/>
  <c r="F48" i="13"/>
  <c r="E50" i="11"/>
  <c r="B31" i="11"/>
  <c r="E40" i="9"/>
  <c r="F36" i="8"/>
  <c r="C29" i="8"/>
  <c r="E28" i="8"/>
  <c r="D41" i="14"/>
  <c r="G39" i="14"/>
  <c r="G41" i="14"/>
  <c r="E29" i="15"/>
  <c r="F51" i="15"/>
  <c r="F38" i="15"/>
  <c r="G38" i="15"/>
  <c r="C30" i="15"/>
  <c r="E28" i="14"/>
  <c r="C31" i="11"/>
  <c r="G36" i="8"/>
  <c r="F48" i="8"/>
  <c r="G28" i="8"/>
  <c r="H28" i="8"/>
  <c r="F37" i="8"/>
  <c r="G37" i="8"/>
  <c r="G29" i="15"/>
  <c r="H29" i="15"/>
  <c r="F39" i="15"/>
  <c r="G39" i="15"/>
  <c r="B29" i="14"/>
  <c r="G28" i="14"/>
  <c r="F39" i="11"/>
  <c r="G39" i="11"/>
  <c r="C32" i="11"/>
  <c r="E31" i="11"/>
  <c r="F50" i="11"/>
  <c r="F39" i="8"/>
  <c r="E39" i="14"/>
  <c r="C29" i="14"/>
  <c r="Y26" i="7"/>
  <c r="AA26" i="7"/>
  <c r="Z22" i="7"/>
  <c r="Z28" i="7"/>
  <c r="S26" i="7"/>
  <c r="T22" i="7"/>
  <c r="T28" i="7"/>
  <c r="N28" i="7"/>
  <c r="M37" i="7"/>
  <c r="B25" i="7"/>
  <c r="F14" i="7"/>
  <c r="M37" i="6"/>
  <c r="M36" i="6"/>
  <c r="D28" i="6"/>
  <c r="D25" i="6"/>
  <c r="B25" i="6"/>
  <c r="E29" i="14"/>
  <c r="F51" i="14"/>
  <c r="F38" i="14"/>
  <c r="G38" i="14"/>
  <c r="G29" i="14"/>
  <c r="H29" i="14"/>
  <c r="C30" i="14"/>
  <c r="AA27" i="7"/>
  <c r="U26" i="7"/>
  <c r="N27" i="7"/>
  <c r="D25" i="7"/>
  <c r="F15" i="7"/>
  <c r="B48" i="7"/>
  <c r="M38" i="6"/>
  <c r="M42" i="2"/>
  <c r="M43" i="2"/>
  <c r="M41" i="2"/>
  <c r="M40" i="2"/>
  <c r="M39" i="2"/>
  <c r="B12" i="2"/>
  <c r="D28" i="2"/>
  <c r="F39" i="14"/>
  <c r="F16" i="7"/>
  <c r="F17" i="7"/>
  <c r="D28" i="7"/>
  <c r="M28" i="7"/>
  <c r="M36" i="7"/>
  <c r="M38" i="7"/>
  <c r="M40" i="7"/>
  <c r="F18" i="7"/>
  <c r="D26" i="7"/>
  <c r="M26" i="7"/>
  <c r="M40" i="6"/>
  <c r="F15" i="6"/>
  <c r="F16" i="6"/>
  <c r="F17" i="6"/>
  <c r="C24" i="6"/>
  <c r="D26" i="6"/>
  <c r="D27" i="6"/>
  <c r="B47" i="6"/>
  <c r="B15" i="2"/>
  <c r="B28" i="2"/>
  <c r="G12" i="2"/>
  <c r="J6" i="2"/>
  <c r="B11" i="2"/>
  <c r="B50" i="2"/>
  <c r="S28" i="7"/>
  <c r="O28" i="7"/>
  <c r="D27" i="7"/>
  <c r="M27" i="7"/>
  <c r="D29" i="7"/>
  <c r="C24" i="7"/>
  <c r="C25" i="7"/>
  <c r="F19" i="7"/>
  <c r="B16" i="7"/>
  <c r="F19" i="6"/>
  <c r="B16" i="6"/>
  <c r="D29" i="6"/>
  <c r="J7" i="2"/>
  <c r="J8" i="2"/>
  <c r="J9" i="2"/>
  <c r="F28" i="5"/>
  <c r="F52" i="5"/>
  <c r="E28" i="5"/>
  <c r="E52" i="5"/>
  <c r="D28" i="5"/>
  <c r="E25" i="5"/>
  <c r="E27" i="5"/>
  <c r="C28" i="5"/>
  <c r="B9" i="5"/>
  <c r="D49" i="1"/>
  <c r="B49" i="1"/>
  <c r="G36" i="1"/>
  <c r="C36" i="1"/>
  <c r="B29" i="1"/>
  <c r="F28" i="1"/>
  <c r="F49" i="1"/>
  <c r="C28" i="1"/>
  <c r="D25" i="1"/>
  <c r="E28" i="1"/>
  <c r="F25" i="1"/>
  <c r="F27" i="1"/>
  <c r="E25" i="1"/>
  <c r="B9" i="1"/>
  <c r="B10" i="1"/>
  <c r="C19" i="1"/>
  <c r="C27" i="2"/>
  <c r="C28" i="2"/>
  <c r="F29" i="1"/>
  <c r="F35" i="1"/>
  <c r="F37" i="1"/>
  <c r="F41" i="1"/>
  <c r="E49" i="1"/>
  <c r="C29" i="1"/>
  <c r="C35" i="1"/>
  <c r="C49" i="1"/>
  <c r="S27" i="7"/>
  <c r="U27" i="7"/>
  <c r="O27" i="7"/>
  <c r="O29" i="7"/>
  <c r="F25" i="7"/>
  <c r="C48" i="7"/>
  <c r="Y28" i="7"/>
  <c r="AA28" i="7"/>
  <c r="AA29" i="7"/>
  <c r="F27" i="7"/>
  <c r="U28" i="7"/>
  <c r="C36" i="7"/>
  <c r="E25" i="7"/>
  <c r="E25" i="6"/>
  <c r="D29" i="2"/>
  <c r="D30" i="2"/>
  <c r="D31" i="2"/>
  <c r="D32" i="2"/>
  <c r="B10" i="5"/>
  <c r="C36" i="5"/>
  <c r="G36" i="5"/>
  <c r="C52" i="5"/>
  <c r="D25" i="5"/>
  <c r="D27" i="5"/>
  <c r="D29" i="5"/>
  <c r="D43" i="5"/>
  <c r="D37" i="5"/>
  <c r="D45" i="5"/>
  <c r="E29" i="5"/>
  <c r="E43" i="5"/>
  <c r="E37" i="5"/>
  <c r="E45" i="5"/>
  <c r="F25" i="5"/>
  <c r="F27" i="5"/>
  <c r="F29" i="5"/>
  <c r="F43" i="5"/>
  <c r="F37" i="5"/>
  <c r="F45" i="5"/>
  <c r="D52" i="5"/>
  <c r="D27" i="1"/>
  <c r="D29" i="1"/>
  <c r="D35" i="1"/>
  <c r="D37" i="1"/>
  <c r="D41" i="1"/>
  <c r="E27" i="1"/>
  <c r="E29" i="1"/>
  <c r="E35" i="1"/>
  <c r="E37" i="1"/>
  <c r="E41" i="1"/>
  <c r="B26" i="1"/>
  <c r="B27" i="1"/>
  <c r="B28" i="1"/>
  <c r="C25" i="1"/>
  <c r="C27" i="1"/>
  <c r="C18" i="1"/>
  <c r="C20" i="1"/>
  <c r="G25" i="7"/>
  <c r="C39" i="2"/>
  <c r="E28" i="2"/>
  <c r="C50" i="2"/>
  <c r="G35" i="1"/>
  <c r="G37" i="1"/>
  <c r="G41" i="1"/>
  <c r="C37" i="1"/>
  <c r="C41" i="1"/>
  <c r="U29" i="7"/>
  <c r="F26" i="7"/>
  <c r="D48" i="7"/>
  <c r="B26" i="6"/>
  <c r="C26" i="6"/>
  <c r="E26" i="6"/>
  <c r="D47" i="6"/>
  <c r="C18" i="5"/>
  <c r="H25" i="7"/>
  <c r="C41" i="7"/>
  <c r="C54" i="7"/>
  <c r="B29" i="2"/>
  <c r="C29" i="2"/>
  <c r="D39" i="2"/>
  <c r="C26" i="7"/>
  <c r="B27" i="6"/>
  <c r="C27" i="6"/>
  <c r="B26" i="5"/>
  <c r="B27" i="5"/>
  <c r="B28" i="5"/>
  <c r="C20" i="5"/>
  <c r="C37" i="5"/>
  <c r="E29" i="2"/>
  <c r="B30" i="2"/>
  <c r="C30" i="2"/>
  <c r="E39" i="2"/>
  <c r="E26" i="7"/>
  <c r="G26" i="7"/>
  <c r="E27" i="6"/>
  <c r="B29" i="5"/>
  <c r="B52" i="5"/>
  <c r="C25" i="5"/>
  <c r="C27" i="5"/>
  <c r="C29" i="5"/>
  <c r="C43" i="5"/>
  <c r="H26" i="7"/>
  <c r="D41" i="7"/>
  <c r="D54" i="7"/>
  <c r="D50" i="2"/>
  <c r="B27" i="7"/>
  <c r="B28" i="6"/>
  <c r="E47" i="6"/>
  <c r="E30" i="2"/>
  <c r="G43" i="5"/>
  <c r="G37" i="5"/>
  <c r="G45" i="5"/>
  <c r="C58" i="5"/>
  <c r="E58" i="5"/>
  <c r="F58" i="5"/>
  <c r="C45" i="5"/>
  <c r="C27" i="7"/>
  <c r="C28" i="6"/>
  <c r="B31" i="2"/>
  <c r="E50" i="2"/>
  <c r="E36" i="7"/>
  <c r="E27" i="7"/>
  <c r="G27" i="7"/>
  <c r="H27" i="7"/>
  <c r="E41" i="7"/>
  <c r="G41" i="7"/>
  <c r="C29" i="6"/>
  <c r="E28" i="6"/>
  <c r="F47" i="6"/>
  <c r="C31" i="2"/>
  <c r="E31" i="2"/>
  <c r="F50" i="2"/>
  <c r="B28" i="7"/>
  <c r="C32" i="2"/>
  <c r="F39" i="2"/>
  <c r="G39" i="2"/>
  <c r="C28" i="7"/>
  <c r="F36" i="7"/>
  <c r="G36" i="7"/>
  <c r="C29" i="7"/>
  <c r="E28" i="7"/>
  <c r="F48" i="7"/>
  <c r="G28" i="7"/>
  <c r="H28" i="7"/>
  <c r="C30" i="16"/>
  <c r="C32" i="16"/>
  <c r="B34" i="16"/>
  <c r="B37" i="16"/>
  <c r="B56" i="16"/>
  <c r="F37" i="16"/>
  <c r="F56" i="16"/>
  <c r="G30" i="16"/>
  <c r="G32" i="16"/>
  <c r="F30" i="16"/>
  <c r="F32" i="16"/>
  <c r="F34" i="16"/>
  <c r="F42" i="16"/>
  <c r="F44" i="16"/>
  <c r="F48" i="16"/>
  <c r="E37" i="16"/>
  <c r="E56" i="16"/>
  <c r="D34" i="16"/>
  <c r="D42" i="16"/>
  <c r="D44" i="16"/>
  <c r="D48" i="16"/>
  <c r="E30" i="16"/>
  <c r="E32" i="16"/>
  <c r="E34" i="16"/>
  <c r="E42" i="16"/>
  <c r="E44" i="16"/>
  <c r="E48" i="16"/>
  <c r="D37" i="16"/>
  <c r="D56" i="16"/>
  <c r="L45" i="16"/>
  <c r="L48" i="16"/>
  <c r="H43" i="16"/>
  <c r="G34" i="17"/>
  <c r="G51" i="17"/>
  <c r="G53" i="17"/>
  <c r="C37" i="16"/>
  <c r="C56" i="16"/>
  <c r="G36" i="16"/>
  <c r="E30" i="17"/>
  <c r="E32" i="17"/>
  <c r="E34" i="17"/>
  <c r="E51" i="17"/>
  <c r="E53" i="17"/>
  <c r="C34" i="16"/>
  <c r="C42" i="16"/>
  <c r="C23" i="17"/>
  <c r="G33" i="16"/>
  <c r="F37" i="17"/>
  <c r="C19" i="17"/>
  <c r="G36" i="17"/>
  <c r="L46" i="17"/>
  <c r="E37" i="17"/>
  <c r="G37" i="16"/>
  <c r="G56" i="16"/>
  <c r="G34" i="16"/>
  <c r="G42" i="16"/>
  <c r="G44" i="16"/>
  <c r="G48" i="16"/>
  <c r="H42" i="16"/>
  <c r="C44" i="16"/>
  <c r="C25" i="17"/>
  <c r="B31" i="17"/>
  <c r="G37" i="17"/>
  <c r="C48" i="16"/>
  <c r="H44" i="16"/>
  <c r="H48" i="16"/>
  <c r="L47" i="17"/>
  <c r="L48" i="17"/>
  <c r="L53" i="17"/>
  <c r="B32" i="17"/>
  <c r="B33" i="17"/>
  <c r="C30" i="17"/>
  <c r="C32" i="17"/>
  <c r="C34" i="17"/>
  <c r="C51" i="17"/>
  <c r="B34" i="17"/>
  <c r="B60" i="17"/>
  <c r="B37" i="17"/>
  <c r="C66" i="17"/>
  <c r="D66" i="17"/>
  <c r="E66" i="17"/>
  <c r="F66" i="17"/>
  <c r="H51" i="17"/>
  <c r="H53" i="17"/>
  <c r="C53" i="17"/>
</calcChain>
</file>

<file path=xl/sharedStrings.xml><?xml version="1.0" encoding="utf-8"?>
<sst xmlns="http://schemas.openxmlformats.org/spreadsheetml/2006/main" count="1120" uniqueCount="256">
  <si>
    <t>Ex:01 FVTPL - Equity Instruments</t>
  </si>
  <si>
    <t>Entity</t>
  </si>
  <si>
    <t>A Ltd</t>
  </si>
  <si>
    <t xml:space="preserve">Instrument </t>
  </si>
  <si>
    <t>Shares of John Keells Holdings PLC</t>
  </si>
  <si>
    <t>Purchased date</t>
  </si>
  <si>
    <t>1.1.2020</t>
  </si>
  <si>
    <t>Purchase price per share - Rs'</t>
  </si>
  <si>
    <t>Number of shares</t>
  </si>
  <si>
    <t>Total cost</t>
  </si>
  <si>
    <t>Transaction cost - 1%</t>
  </si>
  <si>
    <t>Subsequent fair value - per share</t>
  </si>
  <si>
    <t>31.3.2020</t>
  </si>
  <si>
    <t>Bid Price</t>
  </si>
  <si>
    <t>Ask price</t>
  </si>
  <si>
    <t>30.6.2020</t>
  </si>
  <si>
    <t>30.9.2020</t>
  </si>
  <si>
    <t>31.12.2020</t>
  </si>
  <si>
    <t>Initial accounting for the investment</t>
  </si>
  <si>
    <t>*Use the Bid price always</t>
  </si>
  <si>
    <t>*Do not deduct transaction cost</t>
  </si>
  <si>
    <t xml:space="preserve">Investment </t>
  </si>
  <si>
    <t>Dr</t>
  </si>
  <si>
    <t>P&amp;L - Transaction cost</t>
  </si>
  <si>
    <t>Cash</t>
  </si>
  <si>
    <t>Cr</t>
  </si>
  <si>
    <t>Subsequent measurement</t>
  </si>
  <si>
    <t>Description</t>
  </si>
  <si>
    <t xml:space="preserve">Opening balance </t>
  </si>
  <si>
    <t>Purchases during the period</t>
  </si>
  <si>
    <t>Total carrying amount</t>
  </si>
  <si>
    <t>Fair value at period end</t>
  </si>
  <si>
    <t>FV adjustment - gain / (loss)</t>
  </si>
  <si>
    <t>Statement of P&amp;L and OCI</t>
  </si>
  <si>
    <t xml:space="preserve">For the quarter ended </t>
  </si>
  <si>
    <t>Total</t>
  </si>
  <si>
    <t>Gross Profit</t>
  </si>
  <si>
    <t>FV change in FVTPL investments</t>
  </si>
  <si>
    <t>Transaction cost</t>
  </si>
  <si>
    <t>Profit for the period</t>
  </si>
  <si>
    <t>OCI</t>
  </si>
  <si>
    <t>Total Comprehensive Income</t>
  </si>
  <si>
    <t>Statement of Financial position</t>
  </si>
  <si>
    <t xml:space="preserve">As at </t>
  </si>
  <si>
    <t>Assets</t>
  </si>
  <si>
    <t>Current assets</t>
  </si>
  <si>
    <t>Equity investment carried at FVTPL</t>
  </si>
  <si>
    <t>Ex:02 FVTOCI - Equity Instruments</t>
  </si>
  <si>
    <t>FV + Txn cost</t>
  </si>
  <si>
    <t>Items that may be reclassified to P&amp;L</t>
  </si>
  <si>
    <t>Items that will never be reclassified to P&amp;L</t>
  </si>
  <si>
    <t>FV change in FVTOCI equity investments</t>
  </si>
  <si>
    <t>Equity</t>
  </si>
  <si>
    <t>Stated capital</t>
  </si>
  <si>
    <t>Retained earnings</t>
  </si>
  <si>
    <t>FV reserve</t>
  </si>
  <si>
    <t>Ex:03 FA at amortized cost - Debt instrument - Loan</t>
  </si>
  <si>
    <t>Scenario</t>
  </si>
  <si>
    <t>Period</t>
  </si>
  <si>
    <t>Cashflow</t>
  </si>
  <si>
    <t>Loan granted</t>
  </si>
  <si>
    <t>0</t>
  </si>
  <si>
    <t>Date</t>
  </si>
  <si>
    <t>years</t>
  </si>
  <si>
    <t>Repayment</t>
  </si>
  <si>
    <t>Annually</t>
  </si>
  <si>
    <t>Interest rate</t>
  </si>
  <si>
    <t>Contractual rate</t>
  </si>
  <si>
    <t>Installment</t>
  </si>
  <si>
    <t>Cumulative DF at 10%</t>
  </si>
  <si>
    <t>Installment = Capital / Cum.DF</t>
  </si>
  <si>
    <t>Alternative - using PMT formula</t>
  </si>
  <si>
    <t>Initial amount of the loan</t>
  </si>
  <si>
    <t>Step 1 - Calculate Effective rate</t>
  </si>
  <si>
    <t xml:space="preserve">* the interest rate that makes the present value of future cashflows </t>
  </si>
  <si>
    <t>equals to the initial amount</t>
  </si>
  <si>
    <t>Effective rate (IRR) *</t>
  </si>
  <si>
    <t>Step 2 - Subsequent measurement of the loan</t>
  </si>
  <si>
    <t>at amortized cost = Opening balance + Interest at effective rate - Repayments - Impairments</t>
  </si>
  <si>
    <t>Year</t>
  </si>
  <si>
    <t>Opening balance</t>
  </si>
  <si>
    <t>Interest @</t>
  </si>
  <si>
    <t>Cash received</t>
  </si>
  <si>
    <t>Closing balance</t>
  </si>
  <si>
    <t>Step 3 - Extracts of financial statements</t>
  </si>
  <si>
    <t>Statement of P&amp;L</t>
  </si>
  <si>
    <t>Year 1</t>
  </si>
  <si>
    <t>Year 2</t>
  </si>
  <si>
    <t>Year 3</t>
  </si>
  <si>
    <t>Year 4</t>
  </si>
  <si>
    <t>Interest income</t>
  </si>
  <si>
    <t>Total instalments</t>
  </si>
  <si>
    <t>315.47 x 4</t>
  </si>
  <si>
    <t>Profit for the year</t>
  </si>
  <si>
    <t>Gross income</t>
  </si>
  <si>
    <t>Other comprehensive income</t>
  </si>
  <si>
    <t>Net interest income in P&amp;L</t>
  </si>
  <si>
    <t>Total comprehensive income</t>
  </si>
  <si>
    <t>Statement of Financial Position</t>
  </si>
  <si>
    <t>Year 0</t>
  </si>
  <si>
    <t>Loan receivable</t>
  </si>
  <si>
    <t>Ex: 04 FA at Amortized cost - Debt instrument - T.Bond</t>
  </si>
  <si>
    <t>Investment date</t>
  </si>
  <si>
    <t>Investment amount</t>
  </si>
  <si>
    <t>Face value</t>
  </si>
  <si>
    <t>Coupon interest - paid bi annually</t>
  </si>
  <si>
    <t>p.a.</t>
  </si>
  <si>
    <t>Maturity date</t>
  </si>
  <si>
    <t>1.1.2022</t>
  </si>
  <si>
    <t>30.6.2021</t>
  </si>
  <si>
    <t>IRR per 6 months</t>
  </si>
  <si>
    <t>IRR per annum</t>
  </si>
  <si>
    <t>Step 2 - Subsequent measurement of the T.bond</t>
  </si>
  <si>
    <t>6 months ending</t>
  </si>
  <si>
    <t>31.12.2021</t>
  </si>
  <si>
    <t>Statement of P&amp;L - 6 months ended</t>
  </si>
  <si>
    <t>Total cashflows</t>
  </si>
  <si>
    <t>50 x 4 + 1,000</t>
  </si>
  <si>
    <t>Investment in T.Bond</t>
  </si>
  <si>
    <t>Ex: 05 FA at FVTOCI - Debt instrument - T.Bond</t>
  </si>
  <si>
    <t>Market rates</t>
  </si>
  <si>
    <t>Bid rate</t>
  </si>
  <si>
    <t>Ask rate</t>
  </si>
  <si>
    <t>Market interest rate</t>
  </si>
  <si>
    <t>Use the bid rate</t>
  </si>
  <si>
    <t>Amortized cost</t>
  </si>
  <si>
    <t>Valuation on 30.6.2020</t>
  </si>
  <si>
    <t>Valuation on 31.12.2020</t>
  </si>
  <si>
    <t>Valuation on 30.6.2021</t>
  </si>
  <si>
    <t>FV at period end</t>
  </si>
  <si>
    <t>Cumulative FV adjustment</t>
  </si>
  <si>
    <t>Change in FV adjustment</t>
  </si>
  <si>
    <t>Discount factor @ 15%</t>
  </si>
  <si>
    <t>PV</t>
  </si>
  <si>
    <t>FV change in Debt instruments</t>
  </si>
  <si>
    <t>Share capital</t>
  </si>
  <si>
    <t>Ex: 06 FA at FVTP&amp;L - Debt instrument - T.Bond</t>
  </si>
  <si>
    <t>Ex 01 Initial FV measurement</t>
  </si>
  <si>
    <t>Reporting Entity</t>
  </si>
  <si>
    <t>Borrowing Entity</t>
  </si>
  <si>
    <t>B Ltd</t>
  </si>
  <si>
    <t>Subsidiary of A Ltd</t>
  </si>
  <si>
    <t>Loan granted by A Ltd</t>
  </si>
  <si>
    <t>Txn value not equal to FV</t>
  </si>
  <si>
    <t>Instalment</t>
  </si>
  <si>
    <t xml:space="preserve">Initial Measurement </t>
  </si>
  <si>
    <t>FV + Transaction cost</t>
  </si>
  <si>
    <t>In this case transaction amount is not equal to FV. Therefore FV has to be calculated</t>
  </si>
  <si>
    <t>FV = PV of CF discounted at market rate</t>
  </si>
  <si>
    <t>CF</t>
  </si>
  <si>
    <t>DF @</t>
  </si>
  <si>
    <t>FV</t>
  </si>
  <si>
    <t>Fair value of transaction / Initial amount of loan</t>
  </si>
  <si>
    <t>Step 1 - Accounting at start of the loan</t>
  </si>
  <si>
    <t xml:space="preserve">Cash </t>
  </si>
  <si>
    <t>Loan granted - financial asset</t>
  </si>
  <si>
    <t>Investment in subsidiary</t>
  </si>
  <si>
    <t>Difference between transaction amount and FV</t>
  </si>
  <si>
    <t>In other cases this is charged to P&amp;L</t>
  </si>
  <si>
    <t>Accounting for in the books of B Ltd</t>
  </si>
  <si>
    <t>Loan liability - financial liability</t>
  </si>
  <si>
    <t>Equity - other equity contribution by parent</t>
  </si>
  <si>
    <t>Subsequent measurement of the loan - financial liablity</t>
  </si>
  <si>
    <t>Cash paid</t>
  </si>
  <si>
    <t>Ex 01.1 Initial FV measurement - staff loans</t>
  </si>
  <si>
    <t>Borrowing party</t>
  </si>
  <si>
    <t>Employees</t>
  </si>
  <si>
    <t>Deferred staff cost</t>
  </si>
  <si>
    <t>Step 3 - Accounting for the deferred staff cost</t>
  </si>
  <si>
    <t>Staff cost amortization</t>
  </si>
  <si>
    <t>P&amp;L</t>
  </si>
  <si>
    <t>Y1</t>
  </si>
  <si>
    <t>Y2</t>
  </si>
  <si>
    <t>Y3</t>
  </si>
  <si>
    <t>Y4</t>
  </si>
  <si>
    <t>Staff cost</t>
  </si>
  <si>
    <t>Straight line basis</t>
  </si>
  <si>
    <t>PFTY</t>
  </si>
  <si>
    <t>Actual schedule with the employee</t>
  </si>
  <si>
    <t>Ex:02 FL at amortized cost - Loan</t>
  </si>
  <si>
    <t>Loan obtained</t>
  </si>
  <si>
    <t>Cash Dr</t>
  </si>
  <si>
    <t>Loan Cr</t>
  </si>
  <si>
    <t>Cash Cr</t>
  </si>
  <si>
    <t>Loan Dr</t>
  </si>
  <si>
    <t>FV less transaction cost</t>
  </si>
  <si>
    <t>Cash Dr 958</t>
  </si>
  <si>
    <t>Loan Cr 958</t>
  </si>
  <si>
    <t>at amortized cost = Opening balance + Interest at effective rate - Repayments</t>
  </si>
  <si>
    <t>Interest expense</t>
  </si>
  <si>
    <t>Gross interest expense</t>
  </si>
  <si>
    <t>Net interest expense in P&amp;L</t>
  </si>
  <si>
    <t>Liabilities</t>
  </si>
  <si>
    <t>Loan payable</t>
  </si>
  <si>
    <t>Ex 03 Initial FV measurement - loan obtained</t>
  </si>
  <si>
    <t xml:space="preserve">Lender </t>
  </si>
  <si>
    <t>Government</t>
  </si>
  <si>
    <t>Loan obtained from Government</t>
  </si>
  <si>
    <t>FV - Transaction cost</t>
  </si>
  <si>
    <t>Loan liability</t>
  </si>
  <si>
    <t>Government grant</t>
  </si>
  <si>
    <t>Step 3 - Accounting for the grant</t>
  </si>
  <si>
    <t>This is accounted in accordance with the standard relating to Government grants - LKAS 20</t>
  </si>
  <si>
    <t>If its an unconditional grant then the difference is recognized in the P&amp;L immediately</t>
  </si>
  <si>
    <t>If it’s a conditional grant then the difference is recognized in the P&amp;L during the period of satisfying the conditions</t>
  </si>
  <si>
    <t xml:space="preserve">Ex: 04 FL at Amortized cost - Debentures issued </t>
  </si>
  <si>
    <t>Issue date</t>
  </si>
  <si>
    <t>Issue amount</t>
  </si>
  <si>
    <t>Initial amount of debentures</t>
  </si>
  <si>
    <t>Step 2 - Subsequent measurement of the debentures</t>
  </si>
  <si>
    <t>Interest expenses</t>
  </si>
  <si>
    <t>500 x 4 + 10,000</t>
  </si>
  <si>
    <t>Issued amount</t>
  </si>
  <si>
    <t>Gross interest</t>
  </si>
  <si>
    <t>Total cost - recognized in P&amp;L</t>
  </si>
  <si>
    <t>Debentures issued</t>
  </si>
  <si>
    <t xml:space="preserve">Ex: 05 FL at FVTPL - Debentures issued </t>
  </si>
  <si>
    <t>Intention</t>
  </si>
  <si>
    <t>Issue the debenture when interest rates are low</t>
  </si>
  <si>
    <t>Then buy them back when the interest rates increase, where the FV of the debenture would decrease</t>
  </si>
  <si>
    <t>Make a gain by repurchasing the debenture</t>
  </si>
  <si>
    <t>Classify such liabilities as FVTPL</t>
  </si>
  <si>
    <t>FL carried at FVTPL is initially recognized at FV. Txn cost is charged to P&amp;L</t>
  </si>
  <si>
    <t>Step 2 - Subsequent measurement of the Debenture</t>
  </si>
  <si>
    <t>Use the ASK rate</t>
  </si>
  <si>
    <t>FV adjustment on Liability - gain / (loss)</t>
  </si>
  <si>
    <t>FV change in FL</t>
  </si>
  <si>
    <t>Laibilities</t>
  </si>
  <si>
    <t>Ex: 05.1 FL at FVTPL - Debentures issued - FV changes due to Market and Credit risk changes</t>
  </si>
  <si>
    <t>Market interest rates</t>
  </si>
  <si>
    <t>Bid</t>
  </si>
  <si>
    <t>Ask</t>
  </si>
  <si>
    <t>FV at period end based on market interest rates</t>
  </si>
  <si>
    <t>Cumulative FV adjustment due to market interest rates</t>
  </si>
  <si>
    <t>Change in FV adjustment - recognized in P&amp;L</t>
  </si>
  <si>
    <t>Actual FV of the instrument</t>
  </si>
  <si>
    <t>Cumulative FV adjustment due to credit risk</t>
  </si>
  <si>
    <t>Change in FV adjustment - recognized in OCI</t>
  </si>
  <si>
    <t>FV in the market</t>
  </si>
  <si>
    <t>FV drop due to credit rating drop</t>
  </si>
  <si>
    <t>Items that will NEVER be reclassified to P&amp;L</t>
  </si>
  <si>
    <t>FV change in FL carried at FVTPL</t>
  </si>
  <si>
    <t>Disposal price</t>
  </si>
  <si>
    <t>15.1.2021</t>
  </si>
  <si>
    <t>Total disposal proceeds</t>
  </si>
  <si>
    <t>Net disposal proceeds</t>
  </si>
  <si>
    <t>31.1.2021</t>
  </si>
  <si>
    <t>Disposals</t>
  </si>
  <si>
    <t>31.3.2021</t>
  </si>
  <si>
    <t>Sales proceeds</t>
  </si>
  <si>
    <t>Investment</t>
  </si>
  <si>
    <t>Gross profit</t>
  </si>
  <si>
    <t xml:space="preserve">   - on purchase</t>
  </si>
  <si>
    <t xml:space="preserve">   - on sale</t>
  </si>
  <si>
    <t>Net profit</t>
  </si>
  <si>
    <t>XXX + 21,750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</si>
</sst>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Accounting"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65" fontId="4" fillId="0" borderId="0" xfId="1" applyNumberFormat="1" applyFont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5" fillId="0" borderId="0" xfId="1" applyNumberFormat="1" applyFont="1"/>
    <xf numFmtId="165" fontId="2" fillId="0" borderId="3" xfId="1" applyNumberFormat="1" applyFont="1" applyBorder="1"/>
    <xf numFmtId="165" fontId="3" fillId="0" borderId="4" xfId="1" applyNumberFormat="1" applyFont="1" applyBorder="1"/>
    <xf numFmtId="165" fontId="2" fillId="0" borderId="4" xfId="1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43" fontId="2" fillId="0" borderId="0" xfId="1" applyFont="1"/>
    <xf numFmtId="10" fontId="2" fillId="2" borderId="0" xfId="1" applyNumberFormat="1" applyFont="1" applyFill="1"/>
    <xf numFmtId="165" fontId="2" fillId="0" borderId="4" xfId="1" quotePrefix="1" applyNumberFormat="1" applyFont="1" applyBorder="1"/>
    <xf numFmtId="10" fontId="2" fillId="2" borderId="4" xfId="1" applyNumberFormat="1" applyFont="1" applyFill="1" applyBorder="1"/>
    <xf numFmtId="9" fontId="2" fillId="0" borderId="4" xfId="1" applyNumberFormat="1" applyFont="1" applyBorder="1"/>
    <xf numFmtId="166" fontId="2" fillId="0" borderId="4" xfId="1" applyNumberFormat="1" applyFont="1" applyBorder="1"/>
    <xf numFmtId="164" fontId="2" fillId="0" borderId="4" xfId="1" applyNumberFormat="1" applyFont="1" applyBorder="1"/>
    <xf numFmtId="165" fontId="2" fillId="0" borderId="0" xfId="1" applyNumberFormat="1" applyFont="1" applyBorder="1"/>
    <xf numFmtId="165" fontId="3" fillId="0" borderId="0" xfId="1" applyNumberFormat="1" applyFont="1" applyBorder="1"/>
    <xf numFmtId="43" fontId="3" fillId="0" borderId="4" xfId="1" applyFont="1" applyBorder="1" applyAlignment="1">
      <alignment wrapText="1"/>
    </xf>
    <xf numFmtId="10" fontId="3" fillId="0" borderId="4" xfId="2" applyNumberFormat="1" applyFont="1" applyBorder="1"/>
    <xf numFmtId="43" fontId="3" fillId="0" borderId="0" xfId="1" applyFont="1"/>
    <xf numFmtId="43" fontId="2" fillId="0" borderId="4" xfId="1" applyFont="1" applyBorder="1"/>
    <xf numFmtId="43" fontId="3" fillId="0" borderId="4" xfId="1" applyFont="1" applyBorder="1"/>
    <xf numFmtId="165" fontId="4" fillId="0" borderId="4" xfId="1" applyNumberFormat="1" applyFont="1" applyBorder="1"/>
    <xf numFmtId="43" fontId="2" fillId="0" borderId="4" xfId="1" applyFont="1" applyFill="1" applyBorder="1"/>
    <xf numFmtId="43" fontId="2" fillId="0" borderId="1" xfId="1" applyFont="1" applyBorder="1"/>
    <xf numFmtId="43" fontId="2" fillId="3" borderId="4" xfId="1" applyFont="1" applyFill="1" applyBorder="1"/>
    <xf numFmtId="43" fontId="2" fillId="3" borderId="2" xfId="1" applyFont="1" applyFill="1" applyBorder="1"/>
    <xf numFmtId="10" fontId="3" fillId="0" borderId="4" xfId="1" applyNumberFormat="1" applyFont="1" applyFill="1" applyBorder="1"/>
    <xf numFmtId="10" fontId="3" fillId="0" borderId="0" xfId="1" applyNumberFormat="1" applyFont="1" applyFill="1" applyBorder="1"/>
    <xf numFmtId="165" fontId="3" fillId="0" borderId="4" xfId="1" applyNumberFormat="1" applyFont="1" applyBorder="1" applyAlignment="1">
      <alignment wrapText="1"/>
    </xf>
    <xf numFmtId="10" fontId="2" fillId="0" borderId="0" xfId="1" applyNumberFormat="1" applyFont="1"/>
    <xf numFmtId="43" fontId="3" fillId="3" borderId="0" xfId="1" applyFont="1" applyFill="1"/>
    <xf numFmtId="43" fontId="2" fillId="4" borderId="4" xfId="1" applyFont="1" applyFill="1" applyBorder="1"/>
    <xf numFmtId="43" fontId="3" fillId="4" borderId="0" xfId="1" applyFont="1" applyFill="1"/>
    <xf numFmtId="43" fontId="2" fillId="5" borderId="4" xfId="1" applyFont="1" applyFill="1" applyBorder="1"/>
    <xf numFmtId="43" fontId="3" fillId="5" borderId="0" xfId="1" applyFont="1" applyFill="1"/>
    <xf numFmtId="165" fontId="2" fillId="4" borderId="0" xfId="1" applyNumberFormat="1" applyFont="1" applyFill="1"/>
    <xf numFmtId="165" fontId="2" fillId="0" borderId="0" xfId="1" applyNumberFormat="1" applyFont="1" applyAlignment="1">
      <alignment wrapText="1"/>
    </xf>
    <xf numFmtId="9" fontId="3" fillId="2" borderId="4" xfId="1" applyNumberFormat="1" applyFont="1" applyFill="1" applyBorder="1"/>
    <xf numFmtId="9" fontId="2" fillId="2" borderId="4" xfId="1" applyNumberFormat="1" applyFont="1" applyFill="1" applyBorder="1"/>
    <xf numFmtId="165" fontId="2" fillId="5" borderId="0" xfId="1" applyNumberFormat="1" applyFont="1" applyFill="1"/>
    <xf numFmtId="43" fontId="2" fillId="6" borderId="4" xfId="1" applyFont="1" applyFill="1" applyBorder="1"/>
    <xf numFmtId="43" fontId="2" fillId="7" borderId="4" xfId="1" applyFont="1" applyFill="1" applyBorder="1"/>
    <xf numFmtId="43" fontId="2" fillId="8" borderId="4" xfId="1" applyFont="1" applyFill="1" applyBorder="1"/>
    <xf numFmtId="43" fontId="2" fillId="9" borderId="4" xfId="1" applyFont="1" applyFill="1" applyBorder="1"/>
    <xf numFmtId="43" fontId="2" fillId="9" borderId="2" xfId="1" applyFont="1" applyFill="1" applyBorder="1"/>
    <xf numFmtId="9" fontId="2" fillId="0" borderId="4" xfId="2" applyFont="1" applyBorder="1"/>
    <xf numFmtId="165" fontId="2" fillId="10" borderId="4" xfId="1" applyNumberFormat="1" applyFont="1" applyFill="1" applyBorder="1"/>
    <xf numFmtId="165" fontId="2" fillId="10" borderId="0" xfId="1" applyNumberFormat="1" applyFont="1" applyFill="1"/>
    <xf numFmtId="10" fontId="3" fillId="2" borderId="4" xfId="2" applyNumberFormat="1" applyFont="1" applyFill="1" applyBorder="1"/>
    <xf numFmtId="165" fontId="2" fillId="0" borderId="7" xfId="1" applyNumberFormat="1" applyFont="1" applyBorder="1"/>
    <xf numFmtId="165" fontId="2" fillId="0" borderId="8" xfId="1" applyNumberFormat="1" applyFont="1" applyBorder="1"/>
    <xf numFmtId="165" fontId="2" fillId="0" borderId="0" xfId="1" applyNumberFormat="1" applyFont="1" applyFill="1"/>
    <xf numFmtId="43" fontId="3" fillId="0" borderId="4" xfId="1" applyFont="1" applyBorder="1" applyAlignment="1">
      <alignment horizontal="center" wrapText="1"/>
    </xf>
    <xf numFmtId="165" fontId="2" fillId="0" borderId="4" xfId="1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295271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47621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247646</xdr:colOff>
      <xdr:row>17</xdr:row>
      <xdr:rowOff>76200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295271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47621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457196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276221</xdr:colOff>
      <xdr:row>18</xdr:row>
      <xdr:rowOff>123825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266696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266696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3" workbookViewId="0">
      <selection activeCell="I11" sqref="I11"/>
    </sheetView>
  </sheetViews>
  <sheetFormatPr defaultColWidth="9.28515625" defaultRowHeight="15" x14ac:dyDescent="0.25"/>
  <cols>
    <col min="1" max="1" width="31.42578125" style="1" customWidth="1"/>
    <col min="2" max="2" width="11.140625" style="1" customWidth="1"/>
    <col min="3" max="4" width="9.85546875" style="1" customWidth="1"/>
    <col min="5" max="5" width="10.28515625" style="1" customWidth="1"/>
    <col min="6" max="6" width="11" style="1" customWidth="1"/>
    <col min="7" max="16384" width="9.28515625" style="1"/>
  </cols>
  <sheetData>
    <row r="2" spans="1:9" x14ac:dyDescent="0.25">
      <c r="A2" s="2" t="s">
        <v>0</v>
      </c>
    </row>
    <row r="4" spans="1:9" x14ac:dyDescent="0.25">
      <c r="A4" s="9" t="s">
        <v>1</v>
      </c>
      <c r="B4" s="9" t="s">
        <v>2</v>
      </c>
    </row>
    <row r="5" spans="1:9" x14ac:dyDescent="0.25">
      <c r="A5" s="9" t="s">
        <v>3</v>
      </c>
      <c r="B5" s="9" t="s">
        <v>4</v>
      </c>
    </row>
    <row r="6" spans="1:9" x14ac:dyDescent="0.25">
      <c r="A6" s="9" t="s">
        <v>5</v>
      </c>
      <c r="B6" s="9" t="s">
        <v>6</v>
      </c>
    </row>
    <row r="7" spans="1:9" x14ac:dyDescent="0.25">
      <c r="A7" s="9" t="s">
        <v>7</v>
      </c>
      <c r="B7" s="9">
        <v>150</v>
      </c>
    </row>
    <row r="8" spans="1:9" x14ac:dyDescent="0.25">
      <c r="A8" s="9" t="s">
        <v>8</v>
      </c>
      <c r="B8" s="9">
        <v>1000</v>
      </c>
    </row>
    <row r="9" spans="1:9" x14ac:dyDescent="0.25">
      <c r="A9" s="9" t="s">
        <v>9</v>
      </c>
      <c r="B9" s="9">
        <f>B7*B8</f>
        <v>150000</v>
      </c>
    </row>
    <row r="10" spans="1:9" x14ac:dyDescent="0.25">
      <c r="A10" s="9" t="s">
        <v>10</v>
      </c>
      <c r="B10" s="11">
        <f>B9*1%</f>
        <v>1500</v>
      </c>
    </row>
    <row r="11" spans="1:9" x14ac:dyDescent="0.25">
      <c r="A11" s="10" t="s">
        <v>11</v>
      </c>
      <c r="B11" s="9" t="s">
        <v>12</v>
      </c>
      <c r="C11" s="9">
        <f>F11</f>
        <v>160</v>
      </c>
      <c r="E11" s="1" t="s">
        <v>13</v>
      </c>
      <c r="F11" s="40">
        <v>160</v>
      </c>
      <c r="H11" s="1" t="s">
        <v>14</v>
      </c>
      <c r="I11" s="1">
        <v>162</v>
      </c>
    </row>
    <row r="12" spans="1:9" x14ac:dyDescent="0.25">
      <c r="B12" s="9" t="s">
        <v>15</v>
      </c>
      <c r="C12" s="9">
        <f t="shared" ref="C12:C14" si="0">F12</f>
        <v>154</v>
      </c>
      <c r="E12" s="1" t="s">
        <v>13</v>
      </c>
      <c r="F12" s="40">
        <v>154</v>
      </c>
      <c r="H12" s="1" t="s">
        <v>14</v>
      </c>
      <c r="I12" s="1">
        <v>155</v>
      </c>
    </row>
    <row r="13" spans="1:9" x14ac:dyDescent="0.25">
      <c r="B13" s="9" t="s">
        <v>16</v>
      </c>
      <c r="C13" s="9">
        <f t="shared" si="0"/>
        <v>143</v>
      </c>
      <c r="E13" s="1" t="s">
        <v>13</v>
      </c>
      <c r="F13" s="40">
        <v>143</v>
      </c>
      <c r="H13" s="1" t="s">
        <v>14</v>
      </c>
      <c r="I13" s="1">
        <v>147</v>
      </c>
    </row>
    <row r="14" spans="1:9" x14ac:dyDescent="0.25">
      <c r="B14" s="9" t="s">
        <v>17</v>
      </c>
      <c r="C14" s="9">
        <f t="shared" si="0"/>
        <v>170</v>
      </c>
      <c r="E14" s="1" t="s">
        <v>13</v>
      </c>
      <c r="F14" s="40">
        <v>170</v>
      </c>
      <c r="H14" s="1" t="s">
        <v>14</v>
      </c>
      <c r="I14" s="1">
        <v>175</v>
      </c>
    </row>
    <row r="16" spans="1:9" ht="16.5" x14ac:dyDescent="0.35">
      <c r="A16" s="3" t="s">
        <v>18</v>
      </c>
      <c r="F16" s="1" t="s">
        <v>19</v>
      </c>
    </row>
    <row r="17" spans="1:6" x14ac:dyDescent="0.25">
      <c r="F17" s="1" t="s">
        <v>20</v>
      </c>
    </row>
    <row r="18" spans="1:6" x14ac:dyDescent="0.25">
      <c r="A18" s="1" t="s">
        <v>21</v>
      </c>
      <c r="B18" s="1" t="s">
        <v>22</v>
      </c>
      <c r="C18" s="1">
        <f>B9</f>
        <v>150000</v>
      </c>
    </row>
    <row r="19" spans="1:6" x14ac:dyDescent="0.25">
      <c r="A19" s="1" t="s">
        <v>23</v>
      </c>
      <c r="B19" s="1" t="s">
        <v>22</v>
      </c>
      <c r="C19" s="1">
        <f>B10</f>
        <v>1500</v>
      </c>
    </row>
    <row r="20" spans="1:6" x14ac:dyDescent="0.25">
      <c r="A20" s="1" t="s">
        <v>24</v>
      </c>
      <c r="B20" s="1" t="s">
        <v>25</v>
      </c>
      <c r="C20" s="1">
        <f>SUM(C18:C19)</f>
        <v>151500</v>
      </c>
    </row>
    <row r="22" spans="1:6" ht="16.5" x14ac:dyDescent="0.35">
      <c r="A22" s="3" t="s">
        <v>26</v>
      </c>
    </row>
    <row r="24" spans="1:6" x14ac:dyDescent="0.25">
      <c r="A24" s="2" t="s">
        <v>27</v>
      </c>
      <c r="B24" s="2" t="s">
        <v>6</v>
      </c>
      <c r="C24" s="2" t="s">
        <v>12</v>
      </c>
      <c r="D24" s="2" t="s">
        <v>15</v>
      </c>
      <c r="E24" s="2" t="s">
        <v>16</v>
      </c>
      <c r="F24" s="2" t="s">
        <v>17</v>
      </c>
    </row>
    <row r="25" spans="1:6" x14ac:dyDescent="0.25">
      <c r="A25" s="1" t="s">
        <v>28</v>
      </c>
      <c r="B25" s="1">
        <v>0</v>
      </c>
      <c r="C25" s="1">
        <f>B28</f>
        <v>150000</v>
      </c>
      <c r="D25" s="1">
        <f t="shared" ref="D25:F25" si="1">C28</f>
        <v>160000</v>
      </c>
      <c r="E25" s="1">
        <f t="shared" si="1"/>
        <v>154000</v>
      </c>
      <c r="F25" s="1">
        <f t="shared" si="1"/>
        <v>143000</v>
      </c>
    </row>
    <row r="26" spans="1:6" x14ac:dyDescent="0.25">
      <c r="A26" s="1" t="s">
        <v>29</v>
      </c>
      <c r="B26" s="4">
        <f>B9</f>
        <v>150000</v>
      </c>
      <c r="C26" s="4">
        <v>0</v>
      </c>
      <c r="D26" s="4">
        <v>0</v>
      </c>
      <c r="E26" s="4">
        <v>0</v>
      </c>
      <c r="F26" s="4">
        <v>0</v>
      </c>
    </row>
    <row r="27" spans="1:6" s="2" customFormat="1" ht="14.25" x14ac:dyDescent="0.2">
      <c r="A27" s="2" t="s">
        <v>30</v>
      </c>
      <c r="B27" s="2">
        <f>SUM(B25:B26)</f>
        <v>150000</v>
      </c>
      <c r="C27" s="2">
        <f t="shared" ref="C27:F27" si="2">SUM(C25:C26)</f>
        <v>150000</v>
      </c>
      <c r="D27" s="2">
        <f t="shared" si="2"/>
        <v>160000</v>
      </c>
      <c r="E27" s="2">
        <f t="shared" si="2"/>
        <v>154000</v>
      </c>
      <c r="F27" s="2">
        <f t="shared" si="2"/>
        <v>143000</v>
      </c>
    </row>
    <row r="28" spans="1:6" x14ac:dyDescent="0.25">
      <c r="A28" s="1" t="s">
        <v>31</v>
      </c>
      <c r="B28" s="1">
        <f>B27</f>
        <v>150000</v>
      </c>
      <c r="C28" s="1">
        <f>C11*B8</f>
        <v>160000</v>
      </c>
      <c r="D28" s="1">
        <f>B8*C12</f>
        <v>154000</v>
      </c>
      <c r="E28" s="1">
        <f>C13*B8</f>
        <v>143000</v>
      </c>
      <c r="F28" s="1">
        <f>C14*B8</f>
        <v>170000</v>
      </c>
    </row>
    <row r="29" spans="1:6" ht="15.75" thickBot="1" x14ac:dyDescent="0.3">
      <c r="A29" s="1" t="s">
        <v>32</v>
      </c>
      <c r="B29" s="5">
        <f>B28-B27</f>
        <v>0</v>
      </c>
      <c r="C29" s="5">
        <f>C28-C27</f>
        <v>10000</v>
      </c>
      <c r="D29" s="5">
        <f>D28-D27</f>
        <v>-6000</v>
      </c>
      <c r="E29" s="5">
        <f>E28-E27</f>
        <v>-11000</v>
      </c>
      <c r="F29" s="5">
        <f>F28-F27</f>
        <v>27000</v>
      </c>
    </row>
    <row r="30" spans="1:6" ht="15.75" thickTop="1" x14ac:dyDescent="0.25"/>
    <row r="32" spans="1:6" x14ac:dyDescent="0.25">
      <c r="A32" s="2" t="s">
        <v>33</v>
      </c>
    </row>
    <row r="33" spans="1:7" x14ac:dyDescent="0.25">
      <c r="A33" s="2" t="s">
        <v>34</v>
      </c>
      <c r="C33" s="2" t="s">
        <v>12</v>
      </c>
      <c r="D33" s="2" t="s">
        <v>15</v>
      </c>
      <c r="E33" s="2" t="s">
        <v>16</v>
      </c>
      <c r="F33" s="2" t="s">
        <v>17</v>
      </c>
      <c r="G33" s="1" t="s">
        <v>35</v>
      </c>
    </row>
    <row r="34" spans="1:7" x14ac:dyDescent="0.25">
      <c r="A34" s="1" t="s">
        <v>36</v>
      </c>
    </row>
    <row r="35" spans="1:7" x14ac:dyDescent="0.25">
      <c r="A35" s="1" t="s">
        <v>37</v>
      </c>
      <c r="C35" s="1">
        <f>C29</f>
        <v>10000</v>
      </c>
      <c r="D35" s="1">
        <f>D29</f>
        <v>-6000</v>
      </c>
      <c r="E35" s="1">
        <f>E29</f>
        <v>-11000</v>
      </c>
      <c r="F35" s="1">
        <f>F29</f>
        <v>27000</v>
      </c>
      <c r="G35" s="1">
        <f>SUM(C35:F35)</f>
        <v>20000</v>
      </c>
    </row>
    <row r="36" spans="1:7" x14ac:dyDescent="0.25">
      <c r="A36" s="1" t="s">
        <v>38</v>
      </c>
      <c r="C36" s="1">
        <f>-C19</f>
        <v>-1500</v>
      </c>
      <c r="D36" s="1">
        <v>0</v>
      </c>
      <c r="E36" s="1">
        <v>0</v>
      </c>
      <c r="F36" s="1">
        <v>0</v>
      </c>
      <c r="G36" s="1">
        <f>SUM(C36:F36)</f>
        <v>-1500</v>
      </c>
    </row>
    <row r="37" spans="1:7" x14ac:dyDescent="0.25">
      <c r="A37" s="1" t="s">
        <v>39</v>
      </c>
      <c r="C37" s="7">
        <f>SUM(C35:C36)</f>
        <v>8500</v>
      </c>
      <c r="D37" s="7">
        <f>SUM(D35:D36)</f>
        <v>-6000</v>
      </c>
      <c r="E37" s="7">
        <f>SUM(E35:E36)</f>
        <v>-11000</v>
      </c>
      <c r="F37" s="7">
        <f>SUM(F35:F36)</f>
        <v>27000</v>
      </c>
      <c r="G37" s="7">
        <f>SUM(G35:G36)</f>
        <v>18500</v>
      </c>
    </row>
    <row r="38" spans="1:7" ht="17.25" x14ac:dyDescent="0.4">
      <c r="A38" s="6" t="s">
        <v>40</v>
      </c>
    </row>
    <row r="41" spans="1:7" ht="15.75" thickBot="1" x14ac:dyDescent="0.3">
      <c r="A41" s="1" t="s">
        <v>41</v>
      </c>
      <c r="C41" s="5">
        <f>SUM(C37:C40)</f>
        <v>8500</v>
      </c>
      <c r="D41" s="5">
        <f t="shared" ref="D41:G41" si="3">SUM(D37:D40)</f>
        <v>-6000</v>
      </c>
      <c r="E41" s="5">
        <f t="shared" si="3"/>
        <v>-11000</v>
      </c>
      <c r="F41" s="5">
        <f t="shared" si="3"/>
        <v>27000</v>
      </c>
      <c r="G41" s="5">
        <f t="shared" si="3"/>
        <v>18500</v>
      </c>
    </row>
    <row r="42" spans="1:7" ht="15.75" thickTop="1" x14ac:dyDescent="0.25"/>
    <row r="44" spans="1:7" x14ac:dyDescent="0.25">
      <c r="A44" s="2" t="s">
        <v>42</v>
      </c>
    </row>
    <row r="45" spans="1:7" x14ac:dyDescent="0.25">
      <c r="A45" s="2" t="s">
        <v>43</v>
      </c>
      <c r="B45" s="2" t="s">
        <v>6</v>
      </c>
      <c r="C45" s="2" t="s">
        <v>12</v>
      </c>
      <c r="D45" s="2" t="s">
        <v>15</v>
      </c>
      <c r="E45" s="2" t="s">
        <v>16</v>
      </c>
      <c r="F45" s="2" t="s">
        <v>17</v>
      </c>
    </row>
    <row r="47" spans="1:7" x14ac:dyDescent="0.25">
      <c r="A47" s="2" t="s">
        <v>44</v>
      </c>
    </row>
    <row r="48" spans="1:7" x14ac:dyDescent="0.25">
      <c r="A48" s="2" t="s">
        <v>45</v>
      </c>
    </row>
    <row r="49" spans="1:6" x14ac:dyDescent="0.25">
      <c r="A49" s="1" t="s">
        <v>46</v>
      </c>
      <c r="B49" s="1">
        <f>B28</f>
        <v>150000</v>
      </c>
      <c r="C49" s="1">
        <f>C28</f>
        <v>160000</v>
      </c>
      <c r="D49" s="1">
        <f>D28</f>
        <v>154000</v>
      </c>
      <c r="E49" s="1">
        <f>E28</f>
        <v>143000</v>
      </c>
      <c r="F49" s="1">
        <f>F28</f>
        <v>170000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workbookViewId="0">
      <selection activeCell="J22" sqref="J22"/>
    </sheetView>
  </sheetViews>
  <sheetFormatPr defaultColWidth="9.28515625" defaultRowHeight="15" x14ac:dyDescent="0.25"/>
  <cols>
    <col min="1" max="1" width="27.42578125" style="1" customWidth="1"/>
    <col min="2" max="3" width="9.28515625" style="1"/>
    <col min="4" max="4" width="11.28515625" style="1" customWidth="1"/>
    <col min="5" max="16384" width="9.28515625" style="1"/>
  </cols>
  <sheetData>
    <row r="2" spans="1:3" x14ac:dyDescent="0.25">
      <c r="A2" s="2" t="s">
        <v>194</v>
      </c>
    </row>
    <row r="4" spans="1:3" x14ac:dyDescent="0.25">
      <c r="A4" s="9" t="s">
        <v>138</v>
      </c>
      <c r="B4" s="9" t="s">
        <v>2</v>
      </c>
      <c r="C4" s="9"/>
    </row>
    <row r="5" spans="1:3" x14ac:dyDescent="0.25">
      <c r="A5" s="9" t="s">
        <v>195</v>
      </c>
      <c r="B5" s="9" t="s">
        <v>196</v>
      </c>
      <c r="C5" s="9"/>
    </row>
    <row r="6" spans="1:3" x14ac:dyDescent="0.25">
      <c r="A6" s="9" t="s">
        <v>197</v>
      </c>
      <c r="B6" s="9">
        <v>5000</v>
      </c>
      <c r="C6" s="9"/>
    </row>
    <row r="7" spans="1:3" x14ac:dyDescent="0.25">
      <c r="A7" s="9" t="s">
        <v>66</v>
      </c>
      <c r="B7" s="16">
        <v>0.01</v>
      </c>
      <c r="C7" s="9" t="s">
        <v>106</v>
      </c>
    </row>
    <row r="8" spans="1:3" x14ac:dyDescent="0.25">
      <c r="A8" s="9" t="s">
        <v>58</v>
      </c>
      <c r="B8" s="9">
        <v>4</v>
      </c>
      <c r="C8" s="9" t="s">
        <v>63</v>
      </c>
    </row>
    <row r="9" spans="1:3" x14ac:dyDescent="0.25">
      <c r="A9" s="9" t="s">
        <v>144</v>
      </c>
      <c r="B9" s="9">
        <f>-PMT(B7,B8,B6)</f>
        <v>1281.4054695583022</v>
      </c>
      <c r="C9" s="9" t="s">
        <v>106</v>
      </c>
    </row>
    <row r="10" spans="1:3" x14ac:dyDescent="0.25">
      <c r="A10" s="9" t="s">
        <v>123</v>
      </c>
      <c r="B10" s="43">
        <v>0.15</v>
      </c>
      <c r="C10" s="9" t="s">
        <v>106</v>
      </c>
    </row>
    <row r="11" spans="1:3" x14ac:dyDescent="0.25">
      <c r="A11" s="9" t="s">
        <v>38</v>
      </c>
      <c r="B11" s="9">
        <v>0</v>
      </c>
      <c r="C11" s="9"/>
    </row>
    <row r="12" spans="1:3" x14ac:dyDescent="0.25">
      <c r="A12" s="9" t="s">
        <v>145</v>
      </c>
      <c r="B12" s="9" t="s">
        <v>198</v>
      </c>
      <c r="C12" s="9"/>
    </row>
    <row r="14" spans="1:3" x14ac:dyDescent="0.25">
      <c r="A14" s="1" t="s">
        <v>147</v>
      </c>
    </row>
    <row r="15" spans="1:3" x14ac:dyDescent="0.25">
      <c r="A15" s="1" t="s">
        <v>148</v>
      </c>
    </row>
    <row r="17" spans="1:5" x14ac:dyDescent="0.25">
      <c r="A17" s="8" t="s">
        <v>58</v>
      </c>
      <c r="B17" s="8" t="s">
        <v>149</v>
      </c>
      <c r="C17" s="8" t="s">
        <v>150</v>
      </c>
      <c r="D17" s="8" t="s">
        <v>133</v>
      </c>
    </row>
    <row r="18" spans="1:5" x14ac:dyDescent="0.25">
      <c r="A18" s="8"/>
      <c r="B18" s="8"/>
      <c r="C18" s="42">
        <f>B10</f>
        <v>0.15</v>
      </c>
      <c r="D18" s="8"/>
    </row>
    <row r="19" spans="1:5" x14ac:dyDescent="0.25">
      <c r="A19" s="9">
        <v>1</v>
      </c>
      <c r="B19" s="9">
        <f>B9</f>
        <v>1281.4054695583022</v>
      </c>
      <c r="C19" s="17">
        <f>1/(1+$C$18)^A19</f>
        <v>0.86956521739130443</v>
      </c>
      <c r="D19" s="9">
        <f>B19*C19</f>
        <v>1114.2656257028716</v>
      </c>
    </row>
    <row r="20" spans="1:5" x14ac:dyDescent="0.25">
      <c r="A20" s="9">
        <v>2</v>
      </c>
      <c r="B20" s="9">
        <f>B19</f>
        <v>1281.4054695583022</v>
      </c>
      <c r="C20" s="17">
        <f t="shared" ref="C20:C22" si="0">1/(1+$C$18)^A20</f>
        <v>0.7561436672967865</v>
      </c>
      <c r="D20" s="9">
        <f t="shared" ref="D20:D22" si="1">B20*C20</f>
        <v>968.92663104597534</v>
      </c>
    </row>
    <row r="21" spans="1:5" x14ac:dyDescent="0.25">
      <c r="A21" s="9">
        <v>3</v>
      </c>
      <c r="B21" s="9">
        <f>B20</f>
        <v>1281.4054695583022</v>
      </c>
      <c r="C21" s="17">
        <f t="shared" si="0"/>
        <v>0.65751623243198831</v>
      </c>
      <c r="D21" s="9">
        <f t="shared" si="1"/>
        <v>842.54489656171779</v>
      </c>
    </row>
    <row r="22" spans="1:5" x14ac:dyDescent="0.25">
      <c r="A22" s="9">
        <v>4</v>
      </c>
      <c r="B22" s="9">
        <f>B21</f>
        <v>1281.4054695583022</v>
      </c>
      <c r="C22" s="17">
        <f t="shared" si="0"/>
        <v>0.57175324559303342</v>
      </c>
      <c r="D22" s="9">
        <f t="shared" si="1"/>
        <v>732.64773614062426</v>
      </c>
    </row>
    <row r="23" spans="1:5" x14ac:dyDescent="0.25">
      <c r="A23" s="9"/>
      <c r="B23" s="9"/>
      <c r="C23" s="9"/>
      <c r="D23" s="8">
        <f>SUM(D19:D22)</f>
        <v>3658.3848894511889</v>
      </c>
    </row>
    <row r="25" spans="1:5" x14ac:dyDescent="0.25">
      <c r="A25" s="1" t="s">
        <v>152</v>
      </c>
      <c r="D25" s="1">
        <f>D23</f>
        <v>3658.3848894511889</v>
      </c>
    </row>
    <row r="27" spans="1:5" ht="16.5" x14ac:dyDescent="0.35">
      <c r="A27" s="3" t="s">
        <v>153</v>
      </c>
    </row>
    <row r="28" spans="1:5" x14ac:dyDescent="0.25">
      <c r="A28" s="1" t="s">
        <v>154</v>
      </c>
      <c r="B28" s="1" t="s">
        <v>22</v>
      </c>
      <c r="D28" s="1">
        <f>B6</f>
        <v>5000</v>
      </c>
    </row>
    <row r="29" spans="1:5" x14ac:dyDescent="0.25">
      <c r="A29" s="1" t="s">
        <v>199</v>
      </c>
      <c r="B29" s="1" t="s">
        <v>25</v>
      </c>
      <c r="D29" s="1">
        <f>D25</f>
        <v>3658.3848894511889</v>
      </c>
    </row>
    <row r="30" spans="1:5" x14ac:dyDescent="0.25">
      <c r="A30" s="1" t="s">
        <v>200</v>
      </c>
      <c r="B30" s="1" t="s">
        <v>25</v>
      </c>
      <c r="D30" s="1">
        <f>D28-D29</f>
        <v>1341.6151105488111</v>
      </c>
      <c r="E30" s="1" t="s">
        <v>157</v>
      </c>
    </row>
    <row r="33" spans="1:5" ht="16.5" x14ac:dyDescent="0.35">
      <c r="A33" s="3" t="s">
        <v>77</v>
      </c>
      <c r="D33" s="1" t="s">
        <v>78</v>
      </c>
    </row>
    <row r="35" spans="1:5" ht="29.25" x14ac:dyDescent="0.25">
      <c r="A35" s="57" t="s">
        <v>79</v>
      </c>
      <c r="B35" s="57" t="s">
        <v>80</v>
      </c>
      <c r="C35" s="21" t="s">
        <v>81</v>
      </c>
      <c r="D35" s="57" t="s">
        <v>163</v>
      </c>
      <c r="E35" s="57" t="s">
        <v>83</v>
      </c>
    </row>
    <row r="36" spans="1:5" x14ac:dyDescent="0.25">
      <c r="A36" s="57"/>
      <c r="B36" s="57"/>
      <c r="C36" s="22">
        <f>B10</f>
        <v>0.15</v>
      </c>
      <c r="D36" s="57"/>
      <c r="E36" s="57"/>
    </row>
    <row r="37" spans="1:5" x14ac:dyDescent="0.25">
      <c r="A37" s="9">
        <v>1</v>
      </c>
      <c r="B37" s="9">
        <f>D29</f>
        <v>3658.3848894511889</v>
      </c>
      <c r="C37" s="9">
        <f>B37*$C$36</f>
        <v>548.75773341767831</v>
      </c>
      <c r="D37" s="9">
        <f>-B9</f>
        <v>-1281.4054695583022</v>
      </c>
      <c r="E37" s="9">
        <f>SUM(B37:D37)</f>
        <v>2925.7371533105647</v>
      </c>
    </row>
    <row r="38" spans="1:5" x14ac:dyDescent="0.25">
      <c r="A38" s="9">
        <v>2</v>
      </c>
      <c r="B38" s="9">
        <f>E37</f>
        <v>2925.7371533105647</v>
      </c>
      <c r="C38" s="9">
        <f>B38*$C$36</f>
        <v>438.86057299658472</v>
      </c>
      <c r="D38" s="9">
        <f>D37</f>
        <v>-1281.4054695583022</v>
      </c>
      <c r="E38" s="9">
        <f>SUM(B38:D38)</f>
        <v>2083.1922567488473</v>
      </c>
    </row>
    <row r="39" spans="1:5" x14ac:dyDescent="0.25">
      <c r="A39" s="9">
        <v>3</v>
      </c>
      <c r="B39" s="9">
        <f>E38</f>
        <v>2083.1922567488473</v>
      </c>
      <c r="C39" s="9">
        <f>B39*$C$36</f>
        <v>312.47883851232706</v>
      </c>
      <c r="D39" s="9">
        <f>D38</f>
        <v>-1281.4054695583022</v>
      </c>
      <c r="E39" s="9">
        <f>SUM(B39:D39)</f>
        <v>1114.2656257028721</v>
      </c>
    </row>
    <row r="40" spans="1:5" x14ac:dyDescent="0.25">
      <c r="A40" s="9">
        <v>4</v>
      </c>
      <c r="B40" s="9">
        <f>E39</f>
        <v>1114.2656257028721</v>
      </c>
      <c r="C40" s="9">
        <f>B40*$C$36</f>
        <v>167.1398438554308</v>
      </c>
      <c r="D40" s="9">
        <f>D39</f>
        <v>-1281.4054695583022</v>
      </c>
      <c r="E40" s="9">
        <f>ROUND(SUM(B40:D40),2)</f>
        <v>0</v>
      </c>
    </row>
    <row r="41" spans="1:5" x14ac:dyDescent="0.25">
      <c r="A41" s="12"/>
      <c r="C41" s="8">
        <f>SUM(C37:C40)</f>
        <v>1467.2369887820209</v>
      </c>
      <c r="D41" s="8">
        <f>SUM(D37:D40)</f>
        <v>-5125.6218782332089</v>
      </c>
      <c r="E41" s="9"/>
    </row>
    <row r="43" spans="1:5" ht="16.5" x14ac:dyDescent="0.35">
      <c r="A43" s="3" t="s">
        <v>201</v>
      </c>
    </row>
    <row r="45" spans="1:5" x14ac:dyDescent="0.25">
      <c r="A45" s="1" t="s">
        <v>202</v>
      </c>
    </row>
    <row r="46" spans="1:5" x14ac:dyDescent="0.25">
      <c r="A46" s="1" t="s">
        <v>203</v>
      </c>
    </row>
    <row r="47" spans="1:5" x14ac:dyDescent="0.25">
      <c r="A47" s="1" t="s">
        <v>204</v>
      </c>
    </row>
  </sheetData>
  <mergeCells count="4">
    <mergeCell ref="A35:A36"/>
    <mergeCell ref="B35:B36"/>
    <mergeCell ref="D35:D36"/>
    <mergeCell ref="E35:E36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zoomScaleNormal="100" workbookViewId="0">
      <selection activeCell="J22" sqref="J22"/>
    </sheetView>
  </sheetViews>
  <sheetFormatPr defaultColWidth="9.28515625" defaultRowHeight="15" x14ac:dyDescent="0.25"/>
  <cols>
    <col min="1" max="1" width="29.28515625" style="1" customWidth="1"/>
    <col min="2" max="2" width="9.28515625" style="1"/>
    <col min="3" max="3" width="9.7109375" style="1" customWidth="1"/>
    <col min="4" max="4" width="13.28515625" style="1" customWidth="1"/>
    <col min="5" max="5" width="11.140625" style="1" customWidth="1"/>
    <col min="6" max="6" width="10.28515625" style="1" bestFit="1" customWidth="1"/>
    <col min="7" max="7" width="9.28515625" style="1"/>
    <col min="8" max="8" width="9.85546875" style="1" customWidth="1"/>
    <col min="9" max="9" width="1.5703125" style="1" customWidth="1"/>
    <col min="10" max="10" width="10.28515625" style="1" customWidth="1"/>
    <col min="11" max="11" width="4.5703125" style="1" customWidth="1"/>
    <col min="12" max="12" width="15.42578125" style="1" customWidth="1"/>
    <col min="13" max="13" width="10.5703125" style="1" customWidth="1"/>
    <col min="14" max="16384" width="9.28515625" style="1"/>
  </cols>
  <sheetData>
    <row r="2" spans="1:6" x14ac:dyDescent="0.25">
      <c r="A2" s="2" t="s">
        <v>205</v>
      </c>
    </row>
    <row r="4" spans="1:6" x14ac:dyDescent="0.25">
      <c r="A4" s="2" t="s">
        <v>57</v>
      </c>
    </row>
    <row r="5" spans="1:6" x14ac:dyDescent="0.25">
      <c r="A5" s="9" t="s">
        <v>206</v>
      </c>
      <c r="B5" s="9" t="s">
        <v>6</v>
      </c>
      <c r="C5" s="9"/>
    </row>
    <row r="6" spans="1:6" x14ac:dyDescent="0.25">
      <c r="A6" s="9" t="s">
        <v>207</v>
      </c>
      <c r="B6" s="9">
        <v>9200</v>
      </c>
      <c r="C6" s="9"/>
    </row>
    <row r="7" spans="1:6" x14ac:dyDescent="0.25">
      <c r="A7" s="9" t="s">
        <v>104</v>
      </c>
      <c r="B7" s="9">
        <v>10000</v>
      </c>
      <c r="C7" s="9"/>
    </row>
    <row r="8" spans="1:6" x14ac:dyDescent="0.25">
      <c r="A8" s="9" t="s">
        <v>105</v>
      </c>
      <c r="B8" s="16">
        <v>0.1</v>
      </c>
      <c r="C8" s="9" t="s">
        <v>106</v>
      </c>
    </row>
    <row r="9" spans="1:6" x14ac:dyDescent="0.25">
      <c r="A9" s="9" t="s">
        <v>107</v>
      </c>
      <c r="B9" s="9" t="s">
        <v>108</v>
      </c>
      <c r="C9" s="9"/>
    </row>
    <row r="10" spans="1:6" x14ac:dyDescent="0.25">
      <c r="A10" s="9" t="s">
        <v>38</v>
      </c>
      <c r="B10" s="9">
        <v>38</v>
      </c>
      <c r="C10" s="9"/>
    </row>
    <row r="11" spans="1:6" x14ac:dyDescent="0.25">
      <c r="A11" s="9" t="s">
        <v>208</v>
      </c>
      <c r="B11" s="9">
        <f>B6-B10</f>
        <v>9162</v>
      </c>
      <c r="C11" s="9"/>
    </row>
    <row r="12" spans="1:6" x14ac:dyDescent="0.25">
      <c r="A12" s="19"/>
      <c r="B12" s="19"/>
      <c r="C12" s="19"/>
    </row>
    <row r="13" spans="1:6" x14ac:dyDescent="0.25">
      <c r="A13" s="20" t="s">
        <v>73</v>
      </c>
      <c r="B13" s="19"/>
      <c r="E13" s="8" t="s">
        <v>62</v>
      </c>
      <c r="F13" s="8" t="s">
        <v>59</v>
      </c>
    </row>
    <row r="14" spans="1:6" x14ac:dyDescent="0.25">
      <c r="A14" s="1" t="s">
        <v>74</v>
      </c>
      <c r="E14" s="14" t="s">
        <v>6</v>
      </c>
      <c r="F14" s="9">
        <f>-B11</f>
        <v>-9162</v>
      </c>
    </row>
    <row r="15" spans="1:6" x14ac:dyDescent="0.25">
      <c r="A15" s="1" t="s">
        <v>75</v>
      </c>
      <c r="E15" s="9" t="s">
        <v>15</v>
      </c>
      <c r="F15" s="18">
        <f>B7*B8/2</f>
        <v>500</v>
      </c>
    </row>
    <row r="16" spans="1:6" x14ac:dyDescent="0.25">
      <c r="E16" s="9" t="s">
        <v>17</v>
      </c>
      <c r="F16" s="18">
        <f>F15</f>
        <v>500</v>
      </c>
    </row>
    <row r="17" spans="1:7" x14ac:dyDescent="0.25">
      <c r="A17" s="9" t="s">
        <v>76</v>
      </c>
      <c r="B17" s="15">
        <f>F20</f>
        <v>0.15004228608529369</v>
      </c>
      <c r="E17" s="9" t="s">
        <v>109</v>
      </c>
      <c r="F17" s="18">
        <f>F16</f>
        <v>500</v>
      </c>
    </row>
    <row r="18" spans="1:7" x14ac:dyDescent="0.25">
      <c r="E18" s="9" t="s">
        <v>108</v>
      </c>
      <c r="F18" s="18">
        <f>F17+B7</f>
        <v>10500</v>
      </c>
    </row>
    <row r="19" spans="1:7" x14ac:dyDescent="0.25">
      <c r="E19" s="8"/>
      <c r="F19" s="31">
        <f>IRR(F14:F18)</f>
        <v>7.5021143042646843E-2</v>
      </c>
      <c r="G19" s="1" t="s">
        <v>110</v>
      </c>
    </row>
    <row r="20" spans="1:7" x14ac:dyDescent="0.25">
      <c r="E20" s="20"/>
      <c r="F20" s="13">
        <f>F19*2</f>
        <v>0.15004228608529369</v>
      </c>
      <c r="G20" s="1" t="s">
        <v>111</v>
      </c>
    </row>
    <row r="21" spans="1:7" x14ac:dyDescent="0.25">
      <c r="E21" s="20"/>
      <c r="F21" s="32"/>
    </row>
    <row r="22" spans="1:7" x14ac:dyDescent="0.25">
      <c r="A22" s="2" t="s">
        <v>209</v>
      </c>
    </row>
    <row r="24" spans="1:7" ht="29.25" x14ac:dyDescent="0.25">
      <c r="A24" s="57" t="s">
        <v>113</v>
      </c>
      <c r="B24" s="57" t="s">
        <v>80</v>
      </c>
      <c r="C24" s="21" t="s">
        <v>81</v>
      </c>
      <c r="D24" s="57" t="s">
        <v>163</v>
      </c>
      <c r="E24" s="57" t="s">
        <v>83</v>
      </c>
    </row>
    <row r="25" spans="1:7" x14ac:dyDescent="0.25">
      <c r="A25" s="57"/>
      <c r="B25" s="57"/>
      <c r="C25" s="22">
        <f>F19</f>
        <v>7.5021143042646843E-2</v>
      </c>
      <c r="D25" s="57"/>
      <c r="E25" s="57"/>
    </row>
    <row r="26" spans="1:7" x14ac:dyDescent="0.25">
      <c r="A26" s="9" t="s">
        <v>15</v>
      </c>
      <c r="B26" s="9">
        <f>B11</f>
        <v>9162</v>
      </c>
      <c r="C26" s="24">
        <f>B26*$C$25</f>
        <v>687.34371255673034</v>
      </c>
      <c r="D26" s="9">
        <f>-F15</f>
        <v>-500</v>
      </c>
      <c r="E26" s="9">
        <f>SUM(B26:D26)</f>
        <v>9349.3437125567307</v>
      </c>
    </row>
    <row r="27" spans="1:7" x14ac:dyDescent="0.25">
      <c r="A27" s="9" t="s">
        <v>17</v>
      </c>
      <c r="B27" s="9">
        <f>E26</f>
        <v>9349.3437125567307</v>
      </c>
      <c r="C27" s="24">
        <f t="shared" ref="C27:C29" si="0">B27*$C$25</f>
        <v>701.39845201458934</v>
      </c>
      <c r="D27" s="9">
        <f>D26</f>
        <v>-500</v>
      </c>
      <c r="E27" s="9">
        <f>SUM(B27:D27)</f>
        <v>9550.7421645713202</v>
      </c>
    </row>
    <row r="28" spans="1:7" x14ac:dyDescent="0.25">
      <c r="A28" s="9" t="s">
        <v>109</v>
      </c>
      <c r="B28" s="9">
        <f>E27</f>
        <v>9550.7421645713202</v>
      </c>
      <c r="C28" s="24">
        <f t="shared" si="0"/>
        <v>716.5075940917435</v>
      </c>
      <c r="D28" s="9">
        <f>D27</f>
        <v>-500</v>
      </c>
      <c r="E28" s="9">
        <f>SUM(B28:D28)</f>
        <v>9767.2497586630634</v>
      </c>
    </row>
    <row r="29" spans="1:7" x14ac:dyDescent="0.25">
      <c r="A29" s="9" t="s">
        <v>114</v>
      </c>
      <c r="B29" s="9">
        <f>E28</f>
        <v>9767.2497586630634</v>
      </c>
      <c r="C29" s="24">
        <f t="shared" si="0"/>
        <v>732.75024127791949</v>
      </c>
      <c r="D29" s="9">
        <f>-F18</f>
        <v>-10500</v>
      </c>
      <c r="E29" s="24">
        <f>ROUND(SUM(B29:D29),2)</f>
        <v>0</v>
      </c>
    </row>
    <row r="30" spans="1:7" x14ac:dyDescent="0.25">
      <c r="A30" s="12"/>
      <c r="B30" s="12"/>
      <c r="C30" s="24">
        <f>SUM(C26:C29)</f>
        <v>2837.9999999409829</v>
      </c>
      <c r="D30" s="9">
        <f>SUM(D26:D29)</f>
        <v>-12000</v>
      </c>
      <c r="E30" s="24"/>
    </row>
    <row r="33" spans="1:13" x14ac:dyDescent="0.25">
      <c r="A33" s="23" t="s">
        <v>84</v>
      </c>
      <c r="B33" s="12"/>
      <c r="C33" s="12"/>
      <c r="D33" s="12"/>
      <c r="E33" s="12"/>
      <c r="F33" s="12"/>
    </row>
    <row r="34" spans="1:13" x14ac:dyDescent="0.25">
      <c r="A34" s="12"/>
      <c r="B34" s="12"/>
      <c r="C34" s="12"/>
      <c r="D34" s="12"/>
      <c r="E34" s="12"/>
      <c r="F34" s="12"/>
    </row>
    <row r="35" spans="1:13" x14ac:dyDescent="0.25">
      <c r="A35" s="24" t="s">
        <v>115</v>
      </c>
      <c r="B35" s="12"/>
      <c r="C35" s="9" t="s">
        <v>15</v>
      </c>
      <c r="D35" s="9" t="s">
        <v>17</v>
      </c>
      <c r="E35" s="9" t="s">
        <v>109</v>
      </c>
      <c r="F35" s="9" t="s">
        <v>114</v>
      </c>
      <c r="G35" s="24" t="s">
        <v>35</v>
      </c>
    </row>
    <row r="36" spans="1:13" x14ac:dyDescent="0.25">
      <c r="A36" s="24"/>
      <c r="B36" s="12"/>
      <c r="C36" s="24"/>
      <c r="D36" s="24"/>
      <c r="E36" s="24"/>
      <c r="F36" s="24"/>
      <c r="G36" s="24"/>
    </row>
    <row r="37" spans="1:13" x14ac:dyDescent="0.25">
      <c r="A37" s="24" t="s">
        <v>210</v>
      </c>
      <c r="B37" s="12"/>
      <c r="C37" s="24">
        <f>C26</f>
        <v>687.34371255673034</v>
      </c>
      <c r="D37" s="24">
        <f>C27</f>
        <v>701.39845201458934</v>
      </c>
      <c r="E37" s="24">
        <f>C28</f>
        <v>716.5075940917435</v>
      </c>
      <c r="F37" s="27">
        <f>C29</f>
        <v>732.75024127791949</v>
      </c>
      <c r="G37" s="29">
        <f>SUM(C37:F37)</f>
        <v>2837.9999999409829</v>
      </c>
      <c r="J37" s="1" t="s">
        <v>116</v>
      </c>
      <c r="L37" s="1" t="s">
        <v>211</v>
      </c>
      <c r="M37" s="12">
        <f>SUM(F15:F18)</f>
        <v>12000</v>
      </c>
    </row>
    <row r="38" spans="1:13" x14ac:dyDescent="0.25">
      <c r="A38" s="24"/>
      <c r="B38" s="12"/>
      <c r="C38" s="24"/>
      <c r="D38" s="24"/>
      <c r="E38" s="24"/>
      <c r="F38" s="27"/>
      <c r="G38" s="27"/>
      <c r="J38" s="1" t="s">
        <v>212</v>
      </c>
      <c r="M38" s="28">
        <f>-B6</f>
        <v>-9200</v>
      </c>
    </row>
    <row r="39" spans="1:13" x14ac:dyDescent="0.25">
      <c r="A39" s="25" t="s">
        <v>93</v>
      </c>
      <c r="B39" s="23"/>
      <c r="C39" s="25"/>
      <c r="D39" s="25"/>
      <c r="E39" s="25"/>
      <c r="F39" s="25"/>
      <c r="G39" s="25"/>
      <c r="J39" s="1" t="s">
        <v>213</v>
      </c>
      <c r="M39" s="12">
        <f>SUM(M37:M38)</f>
        <v>2800</v>
      </c>
    </row>
    <row r="40" spans="1:13" ht="16.5" x14ac:dyDescent="0.35">
      <c r="A40" s="26" t="s">
        <v>95</v>
      </c>
      <c r="C40" s="9"/>
      <c r="D40" s="9"/>
      <c r="E40" s="9"/>
      <c r="F40" s="9"/>
      <c r="G40" s="9"/>
      <c r="J40" s="1" t="s">
        <v>38</v>
      </c>
      <c r="M40" s="12">
        <f>B10</f>
        <v>38</v>
      </c>
    </row>
    <row r="41" spans="1:13" ht="15.75" thickBot="1" x14ac:dyDescent="0.3">
      <c r="A41" s="9"/>
      <c r="C41" s="9"/>
      <c r="D41" s="9"/>
      <c r="E41" s="9"/>
      <c r="F41" s="9"/>
      <c r="G41" s="9"/>
      <c r="J41" s="1" t="s">
        <v>214</v>
      </c>
      <c r="M41" s="30">
        <f>SUM(M39:M40)</f>
        <v>2838</v>
      </c>
    </row>
    <row r="42" spans="1:13" ht="15.75" thickTop="1" x14ac:dyDescent="0.25">
      <c r="A42" s="9"/>
      <c r="C42" s="9"/>
      <c r="D42" s="9"/>
      <c r="E42" s="9"/>
      <c r="F42" s="9"/>
      <c r="G42" s="9"/>
    </row>
    <row r="43" spans="1:13" s="2" customFormat="1" ht="14.25" x14ac:dyDescent="0.2">
      <c r="A43" s="8" t="s">
        <v>97</v>
      </c>
      <c r="C43" s="8"/>
      <c r="D43" s="8"/>
      <c r="E43" s="8"/>
      <c r="F43" s="8"/>
      <c r="G43" s="8"/>
    </row>
    <row r="46" spans="1:13" x14ac:dyDescent="0.25">
      <c r="A46" s="24" t="s">
        <v>98</v>
      </c>
      <c r="B46" s="14" t="s">
        <v>6</v>
      </c>
      <c r="C46" s="9" t="s">
        <v>15</v>
      </c>
      <c r="D46" s="9" t="s">
        <v>17</v>
      </c>
      <c r="E46" s="9" t="s">
        <v>109</v>
      </c>
      <c r="F46" s="9" t="s">
        <v>108</v>
      </c>
    </row>
    <row r="47" spans="1:13" x14ac:dyDescent="0.25">
      <c r="A47" s="25" t="s">
        <v>192</v>
      </c>
      <c r="B47" s="24"/>
      <c r="C47" s="24"/>
      <c r="D47" s="24"/>
      <c r="E47" s="24"/>
      <c r="F47" s="24"/>
    </row>
    <row r="48" spans="1:13" x14ac:dyDescent="0.25">
      <c r="A48" s="24" t="s">
        <v>215</v>
      </c>
      <c r="B48" s="24">
        <f>B26</f>
        <v>9162</v>
      </c>
      <c r="C48" s="24">
        <f>E26</f>
        <v>9349.3437125567307</v>
      </c>
      <c r="D48" s="24">
        <f>E27</f>
        <v>9550.7421645713202</v>
      </c>
      <c r="E48" s="24">
        <f>E28</f>
        <v>9767.2497586630634</v>
      </c>
      <c r="F48" s="24">
        <f>E29</f>
        <v>0</v>
      </c>
    </row>
    <row r="49" spans="1:6" x14ac:dyDescent="0.25">
      <c r="A49" s="24"/>
      <c r="B49" s="24"/>
      <c r="C49" s="24"/>
      <c r="D49" s="24"/>
      <c r="E49" s="24"/>
      <c r="F49" s="24"/>
    </row>
  </sheetData>
  <mergeCells count="4">
    <mergeCell ref="A24:A25"/>
    <mergeCell ref="B24:B25"/>
    <mergeCell ref="D24:D25"/>
    <mergeCell ref="E24:E2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"/>
  <sheetViews>
    <sheetView zoomScaleNormal="100" workbookViewId="0">
      <selection activeCell="K23" sqref="K23"/>
    </sheetView>
  </sheetViews>
  <sheetFormatPr defaultColWidth="9.28515625" defaultRowHeight="15" x14ac:dyDescent="0.25"/>
  <cols>
    <col min="1" max="1" width="29.28515625" style="1" customWidth="1"/>
    <col min="2" max="2" width="10.85546875" style="1" customWidth="1"/>
    <col min="3" max="3" width="9.7109375" style="1" customWidth="1"/>
    <col min="4" max="4" width="13.28515625" style="1" customWidth="1"/>
    <col min="5" max="5" width="11.140625" style="1" customWidth="1"/>
    <col min="6" max="6" width="10.28515625" style="1" bestFit="1" customWidth="1"/>
    <col min="7" max="7" width="11.85546875" style="1" customWidth="1"/>
    <col min="8" max="8" width="11.7109375" style="1" customWidth="1"/>
    <col min="9" max="9" width="9.28515625" style="1"/>
    <col min="10" max="10" width="10.28515625" style="1" customWidth="1"/>
    <col min="11" max="11" width="6.5703125" style="1" customWidth="1"/>
    <col min="12" max="12" width="15.7109375" style="1" customWidth="1"/>
    <col min="13" max="13" width="10.5703125" style="1" customWidth="1"/>
    <col min="14" max="14" width="9.28515625" style="1"/>
    <col min="15" max="15" width="15" style="1" bestFit="1" customWidth="1"/>
    <col min="16" max="17" width="9.28515625" style="1"/>
    <col min="18" max="18" width="12.140625" style="1" customWidth="1"/>
    <col min="19" max="20" width="9.28515625" style="1"/>
    <col min="21" max="21" width="10.28515625" style="1" bestFit="1" customWidth="1"/>
    <col min="22" max="23" width="9.28515625" style="1"/>
    <col min="24" max="24" width="10.5703125" style="1" customWidth="1"/>
    <col min="25" max="25" width="11.140625" style="1" customWidth="1"/>
    <col min="26" max="26" width="9.28515625" style="1"/>
    <col min="27" max="27" width="10.28515625" style="1" bestFit="1" customWidth="1"/>
    <col min="28" max="16384" width="9.28515625" style="1"/>
  </cols>
  <sheetData>
    <row r="2" spans="1:6" x14ac:dyDescent="0.25">
      <c r="A2" s="2" t="s">
        <v>216</v>
      </c>
      <c r="D2" s="1" t="s">
        <v>217</v>
      </c>
      <c r="E2" s="1" t="s">
        <v>218</v>
      </c>
    </row>
    <row r="3" spans="1:6" x14ac:dyDescent="0.25">
      <c r="E3" s="1" t="s">
        <v>219</v>
      </c>
    </row>
    <row r="4" spans="1:6" x14ac:dyDescent="0.25">
      <c r="A4" s="2" t="s">
        <v>57</v>
      </c>
      <c r="E4" s="1" t="s">
        <v>220</v>
      </c>
    </row>
    <row r="5" spans="1:6" x14ac:dyDescent="0.25">
      <c r="A5" s="9" t="s">
        <v>206</v>
      </c>
      <c r="B5" s="9" t="s">
        <v>6</v>
      </c>
      <c r="C5" s="9"/>
    </row>
    <row r="6" spans="1:6" x14ac:dyDescent="0.25">
      <c r="A6" s="9" t="s">
        <v>207</v>
      </c>
      <c r="B6" s="9">
        <v>9322</v>
      </c>
      <c r="C6" s="9"/>
      <c r="E6" s="1" t="s">
        <v>221</v>
      </c>
    </row>
    <row r="7" spans="1:6" x14ac:dyDescent="0.25">
      <c r="A7" s="9" t="s">
        <v>104</v>
      </c>
      <c r="B7" s="9">
        <v>10000</v>
      </c>
      <c r="C7" s="9"/>
    </row>
    <row r="8" spans="1:6" x14ac:dyDescent="0.25">
      <c r="A8" s="9" t="s">
        <v>105</v>
      </c>
      <c r="B8" s="16">
        <v>0.1</v>
      </c>
      <c r="C8" s="9" t="s">
        <v>106</v>
      </c>
    </row>
    <row r="9" spans="1:6" x14ac:dyDescent="0.25">
      <c r="A9" s="9" t="s">
        <v>107</v>
      </c>
      <c r="B9" s="9" t="s">
        <v>108</v>
      </c>
      <c r="C9" s="9"/>
    </row>
    <row r="10" spans="1:6" x14ac:dyDescent="0.25">
      <c r="A10" s="9" t="s">
        <v>38</v>
      </c>
      <c r="B10" s="9">
        <v>38</v>
      </c>
    </row>
    <row r="11" spans="1:6" x14ac:dyDescent="0.25">
      <c r="A11" s="9" t="s">
        <v>208</v>
      </c>
      <c r="B11" s="9">
        <f>B6</f>
        <v>9322</v>
      </c>
      <c r="D11" s="1" t="s">
        <v>222</v>
      </c>
    </row>
    <row r="12" spans="1:6" x14ac:dyDescent="0.25">
      <c r="A12" s="19"/>
      <c r="B12" s="19"/>
      <c r="C12" s="19"/>
    </row>
    <row r="13" spans="1:6" x14ac:dyDescent="0.25">
      <c r="A13" s="20" t="s">
        <v>73</v>
      </c>
      <c r="B13" s="19"/>
      <c r="E13" s="8" t="s">
        <v>62</v>
      </c>
      <c r="F13" s="8" t="s">
        <v>59</v>
      </c>
    </row>
    <row r="14" spans="1:6" x14ac:dyDescent="0.25">
      <c r="A14" s="1" t="s">
        <v>74</v>
      </c>
      <c r="E14" s="14" t="s">
        <v>6</v>
      </c>
      <c r="F14" s="9">
        <f>-B11</f>
        <v>-9322</v>
      </c>
    </row>
    <row r="15" spans="1:6" x14ac:dyDescent="0.25">
      <c r="A15" s="1" t="s">
        <v>75</v>
      </c>
      <c r="E15" s="9" t="s">
        <v>15</v>
      </c>
      <c r="F15" s="18">
        <f>B7*B8/2</f>
        <v>500</v>
      </c>
    </row>
    <row r="16" spans="1:6" x14ac:dyDescent="0.25">
      <c r="E16" s="9" t="s">
        <v>17</v>
      </c>
      <c r="F16" s="18">
        <f>F15</f>
        <v>500</v>
      </c>
    </row>
    <row r="17" spans="1:27" x14ac:dyDescent="0.25">
      <c r="A17" s="9" t="s">
        <v>76</v>
      </c>
      <c r="B17" s="15">
        <f>F20</f>
        <v>0.14003449119834199</v>
      </c>
      <c r="E17" s="9" t="s">
        <v>109</v>
      </c>
      <c r="F17" s="18">
        <f>F16</f>
        <v>500</v>
      </c>
    </row>
    <row r="18" spans="1:27" x14ac:dyDescent="0.25">
      <c r="E18" s="9" t="s">
        <v>6</v>
      </c>
      <c r="F18" s="18">
        <f>F17+B7</f>
        <v>10500</v>
      </c>
      <c r="L18" s="1" t="s">
        <v>120</v>
      </c>
      <c r="M18" s="1" t="s">
        <v>121</v>
      </c>
      <c r="N18" s="34">
        <v>0.18</v>
      </c>
      <c r="O18" s="12">
        <v>8987.48</v>
      </c>
    </row>
    <row r="19" spans="1:27" x14ac:dyDescent="0.25">
      <c r="E19" s="8"/>
      <c r="F19" s="31">
        <f>IRR(F14:F18)</f>
        <v>7.0017245599170996E-2</v>
      </c>
      <c r="G19" s="1" t="s">
        <v>110</v>
      </c>
      <c r="M19" s="1" t="s">
        <v>122</v>
      </c>
      <c r="N19" s="34">
        <v>0.17</v>
      </c>
      <c r="O19" s="12">
        <v>9106.09</v>
      </c>
    </row>
    <row r="20" spans="1:27" x14ac:dyDescent="0.25">
      <c r="E20" s="20"/>
      <c r="F20" s="13">
        <f>F19*2</f>
        <v>0.14003449119834199</v>
      </c>
      <c r="G20" s="1" t="s">
        <v>111</v>
      </c>
    </row>
    <row r="21" spans="1:27" x14ac:dyDescent="0.25">
      <c r="E21" s="20"/>
      <c r="F21" s="32"/>
    </row>
    <row r="22" spans="1:27" x14ac:dyDescent="0.25">
      <c r="A22" s="2" t="s">
        <v>223</v>
      </c>
      <c r="L22" s="1" t="s">
        <v>123</v>
      </c>
      <c r="N22" s="34">
        <v>0.17</v>
      </c>
      <c r="O22" s="34" t="s">
        <v>224</v>
      </c>
      <c r="T22" s="34">
        <v>0.19</v>
      </c>
      <c r="U22" s="34"/>
      <c r="Z22" s="34">
        <v>0.21</v>
      </c>
      <c r="AA22" s="34"/>
    </row>
    <row r="23" spans="1:27" ht="30" x14ac:dyDescent="0.25">
      <c r="E23" s="41" t="s">
        <v>125</v>
      </c>
      <c r="L23" s="1" t="s">
        <v>126</v>
      </c>
      <c r="N23" s="34">
        <f>N22/2</f>
        <v>8.5000000000000006E-2</v>
      </c>
      <c r="O23" s="34"/>
      <c r="R23" s="1" t="s">
        <v>127</v>
      </c>
      <c r="T23" s="34">
        <f>T22/2</f>
        <v>9.5000000000000001E-2</v>
      </c>
      <c r="U23" s="34"/>
      <c r="X23" s="1" t="s">
        <v>128</v>
      </c>
      <c r="Z23" s="34">
        <f>Z22/2</f>
        <v>0.105</v>
      </c>
      <c r="AA23" s="34"/>
    </row>
    <row r="24" spans="1:27" ht="57.75" x14ac:dyDescent="0.25">
      <c r="A24" s="57" t="s">
        <v>113</v>
      </c>
      <c r="B24" s="57" t="s">
        <v>80</v>
      </c>
      <c r="C24" s="21" t="s">
        <v>81</v>
      </c>
      <c r="D24" s="57" t="s">
        <v>163</v>
      </c>
      <c r="E24" s="57" t="s">
        <v>83</v>
      </c>
      <c r="F24" s="57" t="s">
        <v>129</v>
      </c>
      <c r="G24" s="57" t="s">
        <v>130</v>
      </c>
      <c r="H24" s="57" t="s">
        <v>131</v>
      </c>
      <c r="L24" s="8" t="s">
        <v>62</v>
      </c>
      <c r="M24" s="8" t="s">
        <v>59</v>
      </c>
      <c r="N24" s="33" t="str">
        <f>"Discount factor @ "&amp;N23*100&amp;"%"</f>
        <v>Discount factor @ 8.5%</v>
      </c>
      <c r="O24" s="33" t="s">
        <v>133</v>
      </c>
      <c r="R24" s="8" t="s">
        <v>62</v>
      </c>
      <c r="S24" s="8" t="s">
        <v>59</v>
      </c>
      <c r="T24" s="33" t="str">
        <f>"Discount factor @ "&amp;T23*100&amp;"%"</f>
        <v>Discount factor @ 9.5%</v>
      </c>
      <c r="U24" s="33" t="s">
        <v>133</v>
      </c>
      <c r="X24" s="8" t="s">
        <v>62</v>
      </c>
      <c r="Y24" s="8" t="s">
        <v>59</v>
      </c>
      <c r="Z24" s="33" t="str">
        <f>"Discount factor @ "&amp;Z23*100&amp;"%"</f>
        <v>Discount factor @ 10.5%</v>
      </c>
      <c r="AA24" s="33" t="s">
        <v>133</v>
      </c>
    </row>
    <row r="25" spans="1:27" x14ac:dyDescent="0.25">
      <c r="A25" s="57"/>
      <c r="B25" s="57"/>
      <c r="C25" s="22">
        <f>F19</f>
        <v>7.0017245599170996E-2</v>
      </c>
      <c r="D25" s="57"/>
      <c r="E25" s="57"/>
      <c r="F25" s="57"/>
      <c r="G25" s="57"/>
      <c r="H25" s="57"/>
      <c r="L25" s="14" t="s">
        <v>6</v>
      </c>
      <c r="M25" s="9">
        <v>0</v>
      </c>
      <c r="N25" s="9"/>
      <c r="O25" s="24"/>
      <c r="R25" s="14" t="s">
        <v>6</v>
      </c>
      <c r="S25" s="9">
        <v>0</v>
      </c>
      <c r="T25" s="9"/>
      <c r="U25" s="24"/>
      <c r="X25" s="14" t="s">
        <v>6</v>
      </c>
      <c r="Y25" s="9">
        <v>0</v>
      </c>
      <c r="Z25" s="9"/>
      <c r="AA25" s="24"/>
    </row>
    <row r="26" spans="1:27" x14ac:dyDescent="0.25">
      <c r="A26" s="9" t="s">
        <v>15</v>
      </c>
      <c r="B26" s="24">
        <f>B11</f>
        <v>9322</v>
      </c>
      <c r="C26" s="24">
        <f>B26*$C$25</f>
        <v>652.70076347547206</v>
      </c>
      <c r="D26" s="24">
        <f>-F15</f>
        <v>-500</v>
      </c>
      <c r="E26" s="24">
        <f>SUM(B26:D26)</f>
        <v>9474.7007634754718</v>
      </c>
      <c r="F26" s="29">
        <f>O30</f>
        <v>9106.0921700088838</v>
      </c>
      <c r="G26" s="24">
        <f>F26-E26</f>
        <v>-368.60859346658799</v>
      </c>
      <c r="H26" s="24">
        <f>G26</f>
        <v>-368.60859346658799</v>
      </c>
      <c r="J26"/>
      <c r="L26" s="9" t="s">
        <v>15</v>
      </c>
      <c r="M26" s="18">
        <v>0</v>
      </c>
      <c r="N26" s="18"/>
      <c r="O26" s="24"/>
      <c r="R26" s="9" t="s">
        <v>15</v>
      </c>
      <c r="S26" s="18">
        <v>0</v>
      </c>
      <c r="T26" s="18"/>
      <c r="U26" s="24"/>
      <c r="X26" s="9" t="s">
        <v>15</v>
      </c>
      <c r="Y26" s="18">
        <v>0</v>
      </c>
      <c r="Z26" s="18"/>
      <c r="AA26" s="24"/>
    </row>
    <row r="27" spans="1:27" x14ac:dyDescent="0.25">
      <c r="A27" s="9" t="s">
        <v>17</v>
      </c>
      <c r="B27" s="24">
        <f>E26</f>
        <v>9474.7007634754718</v>
      </c>
      <c r="C27" s="24">
        <f t="shared" ref="C27:C29" si="0">B27*$C$25</f>
        <v>663.39245033491511</v>
      </c>
      <c r="D27" s="24">
        <f>D26</f>
        <v>-500</v>
      </c>
      <c r="E27" s="24">
        <f>SUM(B27:D27)</f>
        <v>9638.0932138103872</v>
      </c>
      <c r="F27" s="36">
        <f>U30</f>
        <v>9213.736160630513</v>
      </c>
      <c r="G27" s="24">
        <f>F27-E27</f>
        <v>-424.35705317987413</v>
      </c>
      <c r="H27" s="24">
        <f>G27-G26</f>
        <v>-55.748459713286138</v>
      </c>
      <c r="J27"/>
      <c r="K27" s="1">
        <v>1</v>
      </c>
      <c r="L27" s="9" t="s">
        <v>17</v>
      </c>
      <c r="M27" s="18">
        <f>-D27</f>
        <v>500</v>
      </c>
      <c r="N27" s="17">
        <f>1/(1+N$23)^K27</f>
        <v>0.92165898617511521</v>
      </c>
      <c r="O27" s="24">
        <f>M27*N27</f>
        <v>460.82949308755758</v>
      </c>
      <c r="R27" s="9" t="s">
        <v>17</v>
      </c>
      <c r="S27" s="18">
        <f>-J27</f>
        <v>0</v>
      </c>
      <c r="T27" s="17"/>
      <c r="U27" s="24">
        <f>S27*T27</f>
        <v>0</v>
      </c>
      <c r="X27" s="9" t="s">
        <v>17</v>
      </c>
      <c r="Y27" s="18">
        <f>-P27</f>
        <v>0</v>
      </c>
      <c r="Z27" s="17"/>
      <c r="AA27" s="24">
        <f>Y27*Z27</f>
        <v>0</v>
      </c>
    </row>
    <row r="28" spans="1:27" x14ac:dyDescent="0.25">
      <c r="A28" s="9" t="s">
        <v>109</v>
      </c>
      <c r="B28" s="24">
        <f>E27</f>
        <v>9638.0932138103872</v>
      </c>
      <c r="C28" s="24">
        <f t="shared" si="0"/>
        <v>674.83273965906517</v>
      </c>
      <c r="D28" s="24">
        <f>D27</f>
        <v>-500</v>
      </c>
      <c r="E28" s="24">
        <f>SUM(B28:D28)</f>
        <v>9812.925953469452</v>
      </c>
      <c r="F28" s="38">
        <f>AA30</f>
        <v>9502.2624434389145</v>
      </c>
      <c r="G28" s="24">
        <f t="shared" ref="G28:G29" si="1">F28-E28</f>
        <v>-310.66351003053751</v>
      </c>
      <c r="H28" s="24">
        <f>G28-G27</f>
        <v>113.69354314933662</v>
      </c>
      <c r="J28"/>
      <c r="K28" s="1">
        <v>2</v>
      </c>
      <c r="L28" s="9" t="s">
        <v>109</v>
      </c>
      <c r="M28" s="18">
        <f>-D28</f>
        <v>500</v>
      </c>
      <c r="N28" s="17">
        <f>1/(1+N$23)^K28</f>
        <v>0.84945528679734128</v>
      </c>
      <c r="O28" s="24">
        <f t="shared" ref="O28:O29" si="2">M28*N28</f>
        <v>424.72764339867064</v>
      </c>
      <c r="Q28" s="1">
        <v>1</v>
      </c>
      <c r="R28" s="9" t="s">
        <v>109</v>
      </c>
      <c r="S28" s="18">
        <f>M28</f>
        <v>500</v>
      </c>
      <c r="T28" s="17">
        <f>1/(1+T$23)^Q28</f>
        <v>0.91324200913242015</v>
      </c>
      <c r="U28" s="24">
        <f t="shared" ref="U28:U29" si="3">S28*T28</f>
        <v>456.6210045662101</v>
      </c>
      <c r="X28" s="9" t="s">
        <v>109</v>
      </c>
      <c r="Y28" s="18"/>
      <c r="Z28" s="17"/>
      <c r="AA28" s="24">
        <f t="shared" ref="AA28:AA29" si="4">Y28*Z28</f>
        <v>0</v>
      </c>
    </row>
    <row r="29" spans="1:27" x14ac:dyDescent="0.25">
      <c r="A29" s="9" t="s">
        <v>114</v>
      </c>
      <c r="B29" s="24">
        <f>E28</f>
        <v>9812.925953469452</v>
      </c>
      <c r="C29" s="24">
        <f t="shared" si="0"/>
        <v>687.07404653054982</v>
      </c>
      <c r="D29" s="24">
        <f>-F18</f>
        <v>-10500</v>
      </c>
      <c r="E29" s="24">
        <f>ROUND(SUM(B29:D29),2)</f>
        <v>0</v>
      </c>
      <c r="F29" s="24">
        <v>0</v>
      </c>
      <c r="G29" s="24">
        <f t="shared" si="1"/>
        <v>0</v>
      </c>
      <c r="H29" s="24">
        <f>G29-G28</f>
        <v>310.66351003053751</v>
      </c>
      <c r="K29" s="1">
        <v>3</v>
      </c>
      <c r="L29" s="9" t="s">
        <v>6</v>
      </c>
      <c r="M29" s="18">
        <f>-D29</f>
        <v>10500</v>
      </c>
      <c r="N29" s="17">
        <f>1/(1+N$23)^K29</f>
        <v>0.78290809843072917</v>
      </c>
      <c r="O29" s="24">
        <f t="shared" si="2"/>
        <v>8220.5350335226558</v>
      </c>
      <c r="Q29" s="1">
        <v>2</v>
      </c>
      <c r="R29" s="9" t="s">
        <v>6</v>
      </c>
      <c r="S29" s="18">
        <f>M29</f>
        <v>10500</v>
      </c>
      <c r="T29" s="17">
        <f>1/(1+T$23)^Q29</f>
        <v>0.8340109672442193</v>
      </c>
      <c r="U29" s="24">
        <f t="shared" si="3"/>
        <v>8757.1151560643029</v>
      </c>
      <c r="W29" s="1">
        <v>1</v>
      </c>
      <c r="X29" s="9" t="s">
        <v>6</v>
      </c>
      <c r="Y29" s="18">
        <f>S29</f>
        <v>10500</v>
      </c>
      <c r="Z29" s="17">
        <f>1/(1+Z$23)^W29</f>
        <v>0.90497737556561086</v>
      </c>
      <c r="AA29" s="24">
        <f t="shared" si="4"/>
        <v>9502.2624434389145</v>
      </c>
    </row>
    <row r="30" spans="1:27" x14ac:dyDescent="0.25">
      <c r="A30" s="12"/>
      <c r="B30" s="12"/>
      <c r="C30" s="24">
        <f>SUM(C26:C29)</f>
        <v>2678.0000000000023</v>
      </c>
      <c r="D30" s="24">
        <f>SUM(D26:D29)</f>
        <v>-12000</v>
      </c>
      <c r="E30" s="24"/>
      <c r="F30" s="24"/>
      <c r="G30" s="24"/>
      <c r="H30" s="24"/>
      <c r="O30" s="35">
        <f>SUM(O25:O29)</f>
        <v>9106.0921700088838</v>
      </c>
      <c r="U30" s="37">
        <f>SUM(U25:U29)</f>
        <v>9213.736160630513</v>
      </c>
      <c r="AA30" s="39">
        <f>SUM(AA25:AA29)</f>
        <v>9502.2624434389145</v>
      </c>
    </row>
    <row r="32" spans="1:27" hidden="1" x14ac:dyDescent="0.25"/>
    <row r="33" spans="1:13" x14ac:dyDescent="0.25">
      <c r="A33" s="23" t="s">
        <v>84</v>
      </c>
      <c r="B33" s="12"/>
      <c r="C33" s="12"/>
      <c r="D33" s="12"/>
      <c r="E33" s="12"/>
      <c r="F33" s="12"/>
    </row>
    <row r="34" spans="1:13" x14ac:dyDescent="0.25">
      <c r="A34" s="12"/>
      <c r="B34" s="12"/>
      <c r="C34" s="12"/>
      <c r="D34" s="12"/>
      <c r="E34" s="12"/>
      <c r="F34" s="12"/>
    </row>
    <row r="35" spans="1:13" x14ac:dyDescent="0.25">
      <c r="A35" s="24" t="s">
        <v>115</v>
      </c>
      <c r="B35" s="12"/>
      <c r="C35" s="9" t="s">
        <v>15</v>
      </c>
      <c r="D35" s="9" t="s">
        <v>17</v>
      </c>
      <c r="E35" s="9" t="s">
        <v>109</v>
      </c>
      <c r="F35" s="9" t="s">
        <v>114</v>
      </c>
      <c r="G35" s="24" t="s">
        <v>35</v>
      </c>
    </row>
    <row r="36" spans="1:13" x14ac:dyDescent="0.25">
      <c r="A36" s="24"/>
      <c r="B36" s="12"/>
      <c r="C36" s="24"/>
      <c r="D36" s="24"/>
      <c r="E36" s="24"/>
      <c r="F36" s="24"/>
      <c r="G36" s="24"/>
    </row>
    <row r="37" spans="1:13" x14ac:dyDescent="0.25">
      <c r="A37" s="24" t="s">
        <v>38</v>
      </c>
      <c r="B37" s="12"/>
      <c r="C37" s="24">
        <f>-B10</f>
        <v>-38</v>
      </c>
      <c r="D37" s="24"/>
      <c r="E37" s="24"/>
      <c r="F37" s="24"/>
      <c r="G37" s="24">
        <f>SUM(C37:F37)</f>
        <v>-38</v>
      </c>
    </row>
    <row r="38" spans="1:13" x14ac:dyDescent="0.25">
      <c r="A38" s="24" t="s">
        <v>210</v>
      </c>
      <c r="B38" s="12"/>
      <c r="C38" s="24">
        <f>-C26</f>
        <v>-652.70076347547206</v>
      </c>
      <c r="D38" s="24">
        <f>-C27</f>
        <v>-663.39245033491511</v>
      </c>
      <c r="E38" s="24">
        <f>-C28</f>
        <v>-674.83273965906517</v>
      </c>
      <c r="F38" s="27">
        <f>-C29</f>
        <v>-687.07404653054982</v>
      </c>
      <c r="G38" s="48">
        <f>SUM(C38:F38)</f>
        <v>-2678.0000000000023</v>
      </c>
      <c r="J38" s="1" t="s">
        <v>116</v>
      </c>
      <c r="L38" s="1" t="s">
        <v>211</v>
      </c>
      <c r="M38" s="12">
        <f>SUM(F15:F18)</f>
        <v>12000</v>
      </c>
    </row>
    <row r="39" spans="1:13" x14ac:dyDescent="0.25">
      <c r="A39" s="24" t="s">
        <v>225</v>
      </c>
      <c r="B39" s="12"/>
      <c r="C39" s="24">
        <f>-H26</f>
        <v>368.60859346658799</v>
      </c>
      <c r="D39" s="24">
        <f>-H27</f>
        <v>55.748459713286138</v>
      </c>
      <c r="E39" s="24">
        <f>-H28</f>
        <v>-113.69354314933662</v>
      </c>
      <c r="F39" s="24">
        <f>-H29</f>
        <v>-310.66351003053751</v>
      </c>
      <c r="G39" s="24">
        <f>SUM(C39:F39)</f>
        <v>0</v>
      </c>
      <c r="J39" s="1" t="s">
        <v>207</v>
      </c>
      <c r="M39" s="28">
        <f>-B6</f>
        <v>-9322</v>
      </c>
    </row>
    <row r="40" spans="1:13" x14ac:dyDescent="0.25">
      <c r="A40" s="24"/>
      <c r="B40" s="12"/>
      <c r="C40" s="24"/>
      <c r="D40" s="24"/>
      <c r="E40" s="24"/>
      <c r="F40" s="27"/>
      <c r="G40" s="27"/>
      <c r="J40" s="1" t="s">
        <v>213</v>
      </c>
      <c r="M40" s="12">
        <f>SUM(M38:M39)</f>
        <v>2678</v>
      </c>
    </row>
    <row r="41" spans="1:13" x14ac:dyDescent="0.25">
      <c r="A41" s="25" t="s">
        <v>93</v>
      </c>
      <c r="B41" s="23"/>
      <c r="C41" s="25">
        <f>SUM(C37:C40)</f>
        <v>-322.09217000888407</v>
      </c>
      <c r="D41" s="25">
        <f t="shared" ref="D41:G41" si="5">SUM(D37:D40)</f>
        <v>-607.64399062162897</v>
      </c>
      <c r="E41" s="25">
        <f t="shared" si="5"/>
        <v>-788.52628280840179</v>
      </c>
      <c r="F41" s="25">
        <f t="shared" si="5"/>
        <v>-997.73755656108733</v>
      </c>
      <c r="G41" s="25">
        <f t="shared" si="5"/>
        <v>-2716.0000000000023</v>
      </c>
      <c r="J41" s="1" t="s">
        <v>38</v>
      </c>
      <c r="M41" s="12"/>
    </row>
    <row r="42" spans="1:13" ht="17.25" thickBot="1" x14ac:dyDescent="0.4">
      <c r="A42" s="26" t="s">
        <v>95</v>
      </c>
      <c r="C42" s="9"/>
      <c r="D42" s="9"/>
      <c r="E42" s="9"/>
      <c r="F42" s="9"/>
      <c r="G42" s="9"/>
      <c r="J42" s="1" t="s">
        <v>191</v>
      </c>
      <c r="M42" s="49">
        <f>SUM(M40:M41)</f>
        <v>2678</v>
      </c>
    </row>
    <row r="43" spans="1:13" ht="17.25" thickTop="1" x14ac:dyDescent="0.35">
      <c r="A43" s="3" t="s">
        <v>50</v>
      </c>
      <c r="B43" s="3"/>
      <c r="C43" s="26"/>
      <c r="D43" s="26"/>
      <c r="E43" s="26"/>
      <c r="F43" s="26"/>
      <c r="G43" s="26"/>
      <c r="H43" s="3"/>
      <c r="I43" s="3"/>
    </row>
    <row r="44" spans="1:13" s="2" customFormat="1" x14ac:dyDescent="0.25">
      <c r="A44" s="9" t="s">
        <v>226</v>
      </c>
      <c r="B44" s="1"/>
      <c r="C44" s="8"/>
      <c r="D44" s="8"/>
      <c r="E44" s="8"/>
      <c r="F44" s="8"/>
      <c r="G44" s="8"/>
      <c r="H44" s="1"/>
      <c r="I44" s="1"/>
    </row>
    <row r="45" spans="1:13" x14ac:dyDescent="0.25">
      <c r="A45" s="9"/>
      <c r="C45" s="9"/>
      <c r="D45" s="9"/>
      <c r="E45" s="9"/>
      <c r="F45" s="9"/>
      <c r="G45" s="9"/>
    </row>
    <row r="46" spans="1:13" x14ac:dyDescent="0.25">
      <c r="A46" s="8" t="s">
        <v>97</v>
      </c>
      <c r="B46" s="2"/>
      <c r="C46" s="8"/>
      <c r="D46" s="8"/>
      <c r="E46" s="8"/>
      <c r="F46" s="8"/>
      <c r="G46" s="8"/>
      <c r="H46" s="2"/>
      <c r="I46" s="2"/>
    </row>
    <row r="49" spans="1:6" x14ac:dyDescent="0.25">
      <c r="A49" s="24" t="s">
        <v>98</v>
      </c>
      <c r="B49" s="14" t="s">
        <v>6</v>
      </c>
      <c r="C49" s="9" t="s">
        <v>15</v>
      </c>
      <c r="D49" s="9" t="s">
        <v>17</v>
      </c>
      <c r="E49" s="9" t="s">
        <v>109</v>
      </c>
      <c r="F49" s="9" t="s">
        <v>6</v>
      </c>
    </row>
    <row r="50" spans="1:6" x14ac:dyDescent="0.25">
      <c r="A50" s="25" t="s">
        <v>227</v>
      </c>
      <c r="B50" s="24"/>
      <c r="C50" s="24"/>
      <c r="D50" s="24"/>
      <c r="E50" s="24"/>
      <c r="F50" s="24"/>
    </row>
    <row r="51" spans="1:6" x14ac:dyDescent="0.25">
      <c r="A51" s="24" t="s">
        <v>215</v>
      </c>
      <c r="B51" s="24">
        <f>B26</f>
        <v>9322</v>
      </c>
      <c r="C51" s="29">
        <f>F26</f>
        <v>9106.0921700088838</v>
      </c>
      <c r="D51" s="36">
        <f>F27</f>
        <v>9213.736160630513</v>
      </c>
      <c r="E51" s="38">
        <f>F28</f>
        <v>9502.2624434389145</v>
      </c>
      <c r="F51" s="24">
        <f>E29</f>
        <v>0</v>
      </c>
    </row>
    <row r="52" spans="1:6" x14ac:dyDescent="0.25">
      <c r="A52" s="24"/>
      <c r="B52" s="24"/>
      <c r="C52" s="24"/>
      <c r="D52" s="24"/>
      <c r="E52" s="24"/>
      <c r="F52" s="24"/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9" t="s">
        <v>52</v>
      </c>
      <c r="B54" s="9"/>
      <c r="C54" s="9"/>
      <c r="D54" s="9"/>
      <c r="E54" s="9"/>
      <c r="F54" s="9"/>
    </row>
    <row r="55" spans="1:6" x14ac:dyDescent="0.25">
      <c r="A55" s="9" t="s">
        <v>135</v>
      </c>
      <c r="B55" s="9"/>
      <c r="C55" s="9"/>
      <c r="D55" s="9"/>
      <c r="E55" s="9"/>
      <c r="F55" s="9"/>
    </row>
    <row r="56" spans="1:6" x14ac:dyDescent="0.25">
      <c r="A56" s="9" t="s">
        <v>54</v>
      </c>
      <c r="B56" s="9"/>
      <c r="C56" s="9"/>
      <c r="D56" s="9"/>
      <c r="E56" s="9"/>
      <c r="F56" s="9"/>
    </row>
    <row r="57" spans="1:6" x14ac:dyDescent="0.25">
      <c r="A57" s="9"/>
      <c r="B57" s="9"/>
      <c r="C57" s="24"/>
      <c r="D57" s="24"/>
      <c r="E57" s="24"/>
      <c r="F57" s="24"/>
    </row>
    <row r="58" spans="1:6" x14ac:dyDescent="0.25">
      <c r="A58" s="9"/>
      <c r="B58" s="9"/>
      <c r="C58" s="9"/>
      <c r="D58" s="9"/>
      <c r="E58" s="9"/>
      <c r="F58" s="9"/>
    </row>
  </sheetData>
  <mergeCells count="7">
    <mergeCell ref="H24:H25"/>
    <mergeCell ref="A24:A25"/>
    <mergeCell ref="B24:B25"/>
    <mergeCell ref="D24:D25"/>
    <mergeCell ref="E24:E25"/>
    <mergeCell ref="F24:F25"/>
    <mergeCell ref="G24:G2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8"/>
  <sheetViews>
    <sheetView tabSelected="1" zoomScaleNormal="100" workbookViewId="0">
      <selection activeCell="I21" sqref="I21"/>
    </sheetView>
  </sheetViews>
  <sheetFormatPr defaultColWidth="9.28515625" defaultRowHeight="15" x14ac:dyDescent="0.25"/>
  <cols>
    <col min="1" max="1" width="29.28515625" style="1" customWidth="1"/>
    <col min="2" max="2" width="9.28515625" style="1"/>
    <col min="3" max="3" width="9.7109375" style="1" customWidth="1"/>
    <col min="4" max="4" width="13.28515625" style="1" customWidth="1"/>
    <col min="5" max="5" width="11.140625" style="1" customWidth="1"/>
    <col min="6" max="6" width="14.28515625" style="1" customWidth="1"/>
    <col min="7" max="7" width="14.7109375" style="1" customWidth="1"/>
    <col min="8" max="8" width="14.28515625" style="1" customWidth="1"/>
    <col min="9" max="9" width="10.85546875" style="1" customWidth="1"/>
    <col min="10" max="10" width="14" style="1" customWidth="1"/>
    <col min="11" max="11" width="14.140625" style="1" customWidth="1"/>
    <col min="12" max="12" width="10.28515625" style="1" customWidth="1"/>
    <col min="13" max="13" width="6.5703125" style="1" customWidth="1"/>
    <col min="14" max="14" width="15.7109375" style="1" customWidth="1"/>
    <col min="15" max="15" width="10.5703125" style="1" customWidth="1"/>
    <col min="16" max="19" width="9.28515625" style="1"/>
    <col min="20" max="20" width="12.140625" style="1" customWidth="1"/>
    <col min="21" max="22" width="9.28515625" style="1"/>
    <col min="23" max="23" width="10.28515625" style="1" bestFit="1" customWidth="1"/>
    <col min="24" max="25" width="9.28515625" style="1"/>
    <col min="26" max="26" width="10.5703125" style="1" customWidth="1"/>
    <col min="27" max="27" width="11.140625" style="1" customWidth="1"/>
    <col min="28" max="28" width="9.28515625" style="1"/>
    <col min="29" max="29" width="10.28515625" style="1" bestFit="1" customWidth="1"/>
    <col min="30" max="16384" width="9.28515625" style="1"/>
  </cols>
  <sheetData>
    <row r="2" spans="1:7" x14ac:dyDescent="0.25">
      <c r="A2" s="2" t="s">
        <v>228</v>
      </c>
    </row>
    <row r="3" spans="1:7" ht="28.35" customHeight="1" x14ac:dyDescent="0.25">
      <c r="E3" s="58" t="s">
        <v>62</v>
      </c>
      <c r="F3" s="58" t="s">
        <v>229</v>
      </c>
      <c r="G3" s="58"/>
    </row>
    <row r="4" spans="1:7" x14ac:dyDescent="0.25">
      <c r="A4" s="2" t="s">
        <v>57</v>
      </c>
      <c r="E4" s="58"/>
      <c r="F4" s="9" t="s">
        <v>230</v>
      </c>
      <c r="G4" s="9" t="s">
        <v>231</v>
      </c>
    </row>
    <row r="5" spans="1:7" x14ac:dyDescent="0.25">
      <c r="A5" s="9" t="s">
        <v>206</v>
      </c>
      <c r="B5" s="9" t="s">
        <v>6</v>
      </c>
      <c r="C5" s="9"/>
      <c r="E5" s="14" t="s">
        <v>6</v>
      </c>
      <c r="F5" s="50">
        <v>0.14000000000000001</v>
      </c>
      <c r="G5" s="50">
        <v>0.13</v>
      </c>
    </row>
    <row r="6" spans="1:7" x14ac:dyDescent="0.25">
      <c r="A6" s="9" t="s">
        <v>207</v>
      </c>
      <c r="B6" s="9">
        <v>9322</v>
      </c>
      <c r="C6" s="9"/>
      <c r="E6" s="9" t="s">
        <v>15</v>
      </c>
      <c r="F6" s="50">
        <v>0.18</v>
      </c>
      <c r="G6" s="50">
        <v>0.17</v>
      </c>
    </row>
    <row r="7" spans="1:7" x14ac:dyDescent="0.25">
      <c r="A7" s="9" t="s">
        <v>104</v>
      </c>
      <c r="B7" s="9">
        <v>10000</v>
      </c>
      <c r="C7" s="9"/>
      <c r="E7" s="9" t="s">
        <v>17</v>
      </c>
      <c r="F7" s="50">
        <v>0.2</v>
      </c>
      <c r="G7" s="50">
        <v>0.19</v>
      </c>
    </row>
    <row r="8" spans="1:7" x14ac:dyDescent="0.25">
      <c r="A8" s="9" t="s">
        <v>105</v>
      </c>
      <c r="B8" s="16">
        <v>0.1</v>
      </c>
      <c r="C8" s="9" t="s">
        <v>106</v>
      </c>
      <c r="E8" s="9" t="s">
        <v>109</v>
      </c>
      <c r="F8" s="50">
        <v>0.22</v>
      </c>
      <c r="G8" s="50">
        <v>0.21</v>
      </c>
    </row>
    <row r="9" spans="1:7" x14ac:dyDescent="0.25">
      <c r="A9" s="9" t="s">
        <v>107</v>
      </c>
      <c r="B9" s="9" t="s">
        <v>108</v>
      </c>
      <c r="C9" s="9"/>
      <c r="E9"/>
      <c r="F9"/>
      <c r="G9"/>
    </row>
    <row r="10" spans="1:7" x14ac:dyDescent="0.25">
      <c r="A10" s="9" t="s">
        <v>38</v>
      </c>
      <c r="B10" s="9">
        <v>38</v>
      </c>
    </row>
    <row r="11" spans="1:7" x14ac:dyDescent="0.25">
      <c r="A11" s="9" t="s">
        <v>208</v>
      </c>
      <c r="B11" s="9">
        <f>B6</f>
        <v>9322</v>
      </c>
      <c r="D11" s="1" t="s">
        <v>222</v>
      </c>
    </row>
    <row r="12" spans="1:7" x14ac:dyDescent="0.25">
      <c r="A12" s="19"/>
      <c r="B12" s="19"/>
      <c r="C12" s="19"/>
    </row>
    <row r="13" spans="1:7" x14ac:dyDescent="0.25">
      <c r="A13" s="20" t="s">
        <v>73</v>
      </c>
      <c r="B13" s="19"/>
      <c r="E13" s="8" t="s">
        <v>62</v>
      </c>
      <c r="F13" s="8" t="s">
        <v>59</v>
      </c>
    </row>
    <row r="14" spans="1:7" x14ac:dyDescent="0.25">
      <c r="A14" s="1" t="s">
        <v>74</v>
      </c>
      <c r="E14" s="14" t="s">
        <v>6</v>
      </c>
      <c r="F14" s="9">
        <f>-B11</f>
        <v>-9322</v>
      </c>
    </row>
    <row r="15" spans="1:7" x14ac:dyDescent="0.25">
      <c r="A15" s="1" t="s">
        <v>75</v>
      </c>
      <c r="E15" s="9" t="s">
        <v>15</v>
      </c>
      <c r="F15" s="18">
        <f>B7*B8/2</f>
        <v>500</v>
      </c>
    </row>
    <row r="16" spans="1:7" x14ac:dyDescent="0.25">
      <c r="E16" s="9" t="s">
        <v>17</v>
      </c>
      <c r="F16" s="18">
        <f>F15</f>
        <v>500</v>
      </c>
    </row>
    <row r="17" spans="1:29" x14ac:dyDescent="0.25">
      <c r="A17" s="9" t="s">
        <v>76</v>
      </c>
      <c r="B17" s="15">
        <f>F20</f>
        <v>0.14003449119834199</v>
      </c>
      <c r="E17" s="9" t="s">
        <v>109</v>
      </c>
      <c r="F17" s="18">
        <f>F16</f>
        <v>500</v>
      </c>
    </row>
    <row r="18" spans="1:29" x14ac:dyDescent="0.25">
      <c r="E18" s="9" t="s">
        <v>6</v>
      </c>
      <c r="F18" s="18">
        <f>F17+B7</f>
        <v>10500</v>
      </c>
      <c r="P18" s="34"/>
    </row>
    <row r="19" spans="1:29" x14ac:dyDescent="0.25">
      <c r="E19" s="8"/>
      <c r="F19" s="31">
        <f>IRR(F14:F18)</f>
        <v>7.0017245599170996E-2</v>
      </c>
      <c r="G19" s="1" t="s">
        <v>110</v>
      </c>
      <c r="P19" s="34"/>
    </row>
    <row r="20" spans="1:29" x14ac:dyDescent="0.25">
      <c r="E20" s="20"/>
      <c r="F20" s="13">
        <f>F19*2</f>
        <v>0.14003449119834199</v>
      </c>
      <c r="G20" s="1" t="s">
        <v>111</v>
      </c>
    </row>
    <row r="21" spans="1:29" x14ac:dyDescent="0.25">
      <c r="E21" s="20"/>
      <c r="F21" s="32"/>
    </row>
    <row r="22" spans="1:29" x14ac:dyDescent="0.25">
      <c r="A22" s="2" t="s">
        <v>223</v>
      </c>
      <c r="N22" s="1" t="s">
        <v>123</v>
      </c>
      <c r="P22" s="34">
        <f>G6</f>
        <v>0.17</v>
      </c>
      <c r="Q22" s="34" t="s">
        <v>224</v>
      </c>
      <c r="V22" s="34">
        <f>G7</f>
        <v>0.19</v>
      </c>
      <c r="W22" s="34"/>
      <c r="AB22" s="34">
        <f>G8</f>
        <v>0.21</v>
      </c>
      <c r="AC22" s="34"/>
    </row>
    <row r="23" spans="1:29" ht="30" x14ac:dyDescent="0.25">
      <c r="E23" s="41" t="s">
        <v>125</v>
      </c>
      <c r="N23" s="1" t="s">
        <v>126</v>
      </c>
      <c r="P23" s="34">
        <f>P22/2</f>
        <v>8.5000000000000006E-2</v>
      </c>
      <c r="Q23" s="34"/>
      <c r="T23" s="1" t="s">
        <v>127</v>
      </c>
      <c r="V23" s="34">
        <f>V22/2</f>
        <v>9.5000000000000001E-2</v>
      </c>
      <c r="W23" s="34"/>
      <c r="Z23" s="1" t="s">
        <v>128</v>
      </c>
      <c r="AB23" s="34">
        <f>AB22/2</f>
        <v>0.105</v>
      </c>
      <c r="AC23" s="34"/>
    </row>
    <row r="24" spans="1:29" ht="57.75" x14ac:dyDescent="0.25">
      <c r="A24" s="57" t="s">
        <v>113</v>
      </c>
      <c r="B24" s="57" t="s">
        <v>80</v>
      </c>
      <c r="C24" s="21" t="s">
        <v>81</v>
      </c>
      <c r="D24" s="57" t="s">
        <v>163</v>
      </c>
      <c r="E24" s="57" t="s">
        <v>83</v>
      </c>
      <c r="F24" s="57" t="s">
        <v>232</v>
      </c>
      <c r="G24" s="57" t="s">
        <v>233</v>
      </c>
      <c r="H24" s="57" t="s">
        <v>234</v>
      </c>
      <c r="I24" s="57" t="s">
        <v>235</v>
      </c>
      <c r="J24" s="57" t="s">
        <v>236</v>
      </c>
      <c r="K24" s="57" t="s">
        <v>237</v>
      </c>
      <c r="N24" s="8" t="s">
        <v>62</v>
      </c>
      <c r="O24" s="8" t="s">
        <v>59</v>
      </c>
      <c r="P24" s="33" t="str">
        <f>"Discount factor @ "&amp;P23*100&amp;"%"</f>
        <v>Discount factor @ 8.5%</v>
      </c>
      <c r="Q24" s="33" t="s">
        <v>133</v>
      </c>
      <c r="T24" s="8" t="s">
        <v>62</v>
      </c>
      <c r="U24" s="8" t="s">
        <v>59</v>
      </c>
      <c r="V24" s="33" t="str">
        <f>"Discount factor @ "&amp;V23*100&amp;"%"</f>
        <v>Discount factor @ 9.5%</v>
      </c>
      <c r="W24" s="33" t="s">
        <v>133</v>
      </c>
      <c r="Z24" s="8" t="s">
        <v>62</v>
      </c>
      <c r="AA24" s="8" t="s">
        <v>59</v>
      </c>
      <c r="AB24" s="33" t="str">
        <f>"Discount factor @ "&amp;AB23*100&amp;"%"</f>
        <v>Discount factor @ 10.5%</v>
      </c>
      <c r="AC24" s="33" t="s">
        <v>133</v>
      </c>
    </row>
    <row r="25" spans="1:29" x14ac:dyDescent="0.25">
      <c r="A25" s="57"/>
      <c r="B25" s="57"/>
      <c r="C25" s="22">
        <f>F19</f>
        <v>7.0017245599170996E-2</v>
      </c>
      <c r="D25" s="57"/>
      <c r="E25" s="57"/>
      <c r="F25" s="57"/>
      <c r="G25" s="57"/>
      <c r="H25" s="57"/>
      <c r="I25" s="57"/>
      <c r="J25" s="57"/>
      <c r="K25" s="57"/>
      <c r="N25" s="14" t="s">
        <v>6</v>
      </c>
      <c r="O25" s="9">
        <v>0</v>
      </c>
      <c r="P25" s="9"/>
      <c r="Q25" s="24"/>
      <c r="T25" s="14" t="s">
        <v>6</v>
      </c>
      <c r="U25" s="9">
        <v>0</v>
      </c>
      <c r="V25" s="9"/>
      <c r="W25" s="24"/>
      <c r="Z25" s="14" t="s">
        <v>6</v>
      </c>
      <c r="AA25" s="9">
        <v>0</v>
      </c>
      <c r="AB25" s="9"/>
      <c r="AC25" s="24"/>
    </row>
    <row r="26" spans="1:29" x14ac:dyDescent="0.25">
      <c r="A26" s="9" t="s">
        <v>15</v>
      </c>
      <c r="B26" s="24">
        <f>B11</f>
        <v>9322</v>
      </c>
      <c r="C26" s="24">
        <f>B26*$C$25</f>
        <v>652.70076347547206</v>
      </c>
      <c r="D26" s="24">
        <f>-F15</f>
        <v>-500</v>
      </c>
      <c r="E26" s="24">
        <f>SUM(B26:D26)</f>
        <v>9474.7007634754718</v>
      </c>
      <c r="F26" s="29">
        <f>Q30</f>
        <v>9106.0921700088838</v>
      </c>
      <c r="G26" s="24">
        <f>F26-E26</f>
        <v>-368.60859346658799</v>
      </c>
      <c r="H26" s="24">
        <f>G26</f>
        <v>-368.60859346658799</v>
      </c>
      <c r="I26" s="45">
        <f>Q33</f>
        <v>9000</v>
      </c>
      <c r="J26" s="27">
        <f>I26-F26</f>
        <v>-106.09217000888384</v>
      </c>
      <c r="K26" s="27">
        <f>J26</f>
        <v>-106.09217000888384</v>
      </c>
      <c r="L26"/>
      <c r="N26" s="9" t="s">
        <v>15</v>
      </c>
      <c r="O26" s="18">
        <v>0</v>
      </c>
      <c r="P26" s="18"/>
      <c r="Q26" s="24"/>
      <c r="T26" s="9" t="s">
        <v>15</v>
      </c>
      <c r="U26" s="18">
        <v>0</v>
      </c>
      <c r="V26" s="18"/>
      <c r="W26" s="24"/>
      <c r="Z26" s="9" t="s">
        <v>15</v>
      </c>
      <c r="AA26" s="18">
        <v>0</v>
      </c>
      <c r="AB26" s="18"/>
      <c r="AC26" s="24"/>
    </row>
    <row r="27" spans="1:29" x14ac:dyDescent="0.25">
      <c r="A27" s="9" t="s">
        <v>17</v>
      </c>
      <c r="B27" s="24">
        <f>E26</f>
        <v>9474.7007634754718</v>
      </c>
      <c r="C27" s="24">
        <f t="shared" ref="C27:C29" si="0">B27*$C$25</f>
        <v>663.39245033491511</v>
      </c>
      <c r="D27" s="24">
        <f>D26</f>
        <v>-500</v>
      </c>
      <c r="E27" s="24">
        <f>SUM(B27:D27)</f>
        <v>9638.0932138103872</v>
      </c>
      <c r="F27" s="36">
        <f>W30</f>
        <v>9213.736160630513</v>
      </c>
      <c r="G27" s="24">
        <f t="shared" ref="G27:G29" si="1">F27-E27</f>
        <v>-424.35705317987413</v>
      </c>
      <c r="H27" s="24">
        <f>G27-G26</f>
        <v>-55.748459713286138</v>
      </c>
      <c r="I27" s="46">
        <f>W33</f>
        <v>9050</v>
      </c>
      <c r="J27" s="27">
        <f>I27-F27</f>
        <v>-163.73616063051304</v>
      </c>
      <c r="K27" s="27">
        <f>J27-J26</f>
        <v>-57.6439906216292</v>
      </c>
      <c r="L27"/>
      <c r="M27" s="1">
        <v>1</v>
      </c>
      <c r="N27" s="9" t="s">
        <v>17</v>
      </c>
      <c r="O27" s="18">
        <f>-D27</f>
        <v>500</v>
      </c>
      <c r="P27" s="17">
        <f>1/(1+P$23)^M27</f>
        <v>0.92165898617511521</v>
      </c>
      <c r="Q27" s="24">
        <f>O27*P27</f>
        <v>460.82949308755758</v>
      </c>
      <c r="T27" s="9" t="s">
        <v>17</v>
      </c>
      <c r="U27" s="18">
        <f>-L27</f>
        <v>0</v>
      </c>
      <c r="V27" s="17"/>
      <c r="W27" s="24">
        <f>U27*V27</f>
        <v>0</v>
      </c>
      <c r="Z27" s="9" t="s">
        <v>17</v>
      </c>
      <c r="AA27" s="18">
        <f>-R27</f>
        <v>0</v>
      </c>
      <c r="AB27" s="17"/>
      <c r="AC27" s="24">
        <f>AA27*AB27</f>
        <v>0</v>
      </c>
    </row>
    <row r="28" spans="1:29" x14ac:dyDescent="0.25">
      <c r="A28" s="9" t="s">
        <v>109</v>
      </c>
      <c r="B28" s="24">
        <f>E27</f>
        <v>9638.0932138103872</v>
      </c>
      <c r="C28" s="24">
        <f t="shared" si="0"/>
        <v>674.83273965906517</v>
      </c>
      <c r="D28" s="24">
        <f>D27</f>
        <v>-500</v>
      </c>
      <c r="E28" s="24">
        <f>SUM(B28:D28)</f>
        <v>9812.925953469452</v>
      </c>
      <c r="F28" s="38">
        <f>AC30</f>
        <v>9502.2624434389145</v>
      </c>
      <c r="G28" s="24">
        <f t="shared" si="1"/>
        <v>-310.66351003053751</v>
      </c>
      <c r="H28" s="24">
        <f>G28-G27</f>
        <v>113.69354314933662</v>
      </c>
      <c r="I28" s="47">
        <f>AC33</f>
        <v>9400</v>
      </c>
      <c r="J28" s="27">
        <f>I28-F28</f>
        <v>-102.26244343891449</v>
      </c>
      <c r="K28" s="27">
        <f>J28-J27</f>
        <v>61.473717191598553</v>
      </c>
      <c r="L28"/>
      <c r="M28" s="1">
        <v>2</v>
      </c>
      <c r="N28" s="9" t="s">
        <v>109</v>
      </c>
      <c r="O28" s="18">
        <f>-D28</f>
        <v>500</v>
      </c>
      <c r="P28" s="17">
        <f>1/(1+P$23)^M28</f>
        <v>0.84945528679734128</v>
      </c>
      <c r="Q28" s="24">
        <f t="shared" ref="Q28:Q29" si="2">O28*P28</f>
        <v>424.72764339867064</v>
      </c>
      <c r="S28" s="1">
        <v>1</v>
      </c>
      <c r="T28" s="9" t="s">
        <v>109</v>
      </c>
      <c r="U28" s="18">
        <f>O28</f>
        <v>500</v>
      </c>
      <c r="V28" s="17">
        <f>1/(1+V$23)^S28</f>
        <v>0.91324200913242015</v>
      </c>
      <c r="W28" s="24">
        <f t="shared" ref="W28:W29" si="3">U28*V28</f>
        <v>456.6210045662101</v>
      </c>
      <c r="Z28" s="9" t="s">
        <v>109</v>
      </c>
      <c r="AA28" s="18"/>
      <c r="AB28" s="17"/>
      <c r="AC28" s="24">
        <f t="shared" ref="AC28:AC29" si="4">AA28*AB28</f>
        <v>0</v>
      </c>
    </row>
    <row r="29" spans="1:29" x14ac:dyDescent="0.25">
      <c r="A29" s="9" t="s">
        <v>114</v>
      </c>
      <c r="B29" s="24">
        <f>E28</f>
        <v>9812.925953469452</v>
      </c>
      <c r="C29" s="24">
        <f t="shared" si="0"/>
        <v>687.07404653054982</v>
      </c>
      <c r="D29" s="24">
        <f>-F18</f>
        <v>-10500</v>
      </c>
      <c r="E29" s="24">
        <f>ROUND(SUM(B29:D29),2)</f>
        <v>0</v>
      </c>
      <c r="F29" s="24">
        <v>0</v>
      </c>
      <c r="G29" s="24">
        <f t="shared" si="1"/>
        <v>0</v>
      </c>
      <c r="H29" s="24">
        <f>G29-G28</f>
        <v>310.66351003053751</v>
      </c>
      <c r="I29" s="24">
        <v>0</v>
      </c>
      <c r="J29" s="27">
        <f>I29-F29</f>
        <v>0</v>
      </c>
      <c r="K29" s="27">
        <f>J29-J28</f>
        <v>102.26244343891449</v>
      </c>
      <c r="M29" s="1">
        <v>3</v>
      </c>
      <c r="N29" s="9" t="s">
        <v>6</v>
      </c>
      <c r="O29" s="18">
        <f>-D29</f>
        <v>10500</v>
      </c>
      <c r="P29" s="17">
        <f>1/(1+P$23)^M29</f>
        <v>0.78290809843072917</v>
      </c>
      <c r="Q29" s="24">
        <f t="shared" si="2"/>
        <v>8220.5350335226558</v>
      </c>
      <c r="S29" s="1">
        <v>2</v>
      </c>
      <c r="T29" s="9" t="s">
        <v>6</v>
      </c>
      <c r="U29" s="18">
        <f>O29</f>
        <v>10500</v>
      </c>
      <c r="V29" s="17">
        <f>1/(1+V$23)^S29</f>
        <v>0.8340109672442193</v>
      </c>
      <c r="W29" s="24">
        <f t="shared" si="3"/>
        <v>8757.1151560643029</v>
      </c>
      <c r="Y29" s="1">
        <v>1</v>
      </c>
      <c r="Z29" s="9" t="s">
        <v>6</v>
      </c>
      <c r="AA29" s="18">
        <f>U29</f>
        <v>10500</v>
      </c>
      <c r="AB29" s="17">
        <f>1/(1+AB$23)^Y29</f>
        <v>0.90497737556561086</v>
      </c>
      <c r="AC29" s="24">
        <f t="shared" si="4"/>
        <v>9502.2624434389145</v>
      </c>
    </row>
    <row r="30" spans="1:29" x14ac:dyDescent="0.25">
      <c r="A30" s="12"/>
      <c r="B30" s="12"/>
      <c r="C30" s="24">
        <f>SUM(C26:C29)</f>
        <v>2678.0000000000023</v>
      </c>
      <c r="D30" s="24">
        <f>SUM(D26:D29)</f>
        <v>-12000</v>
      </c>
      <c r="E30" s="24"/>
      <c r="F30" s="24"/>
      <c r="G30" s="24"/>
      <c r="H30" s="24"/>
      <c r="I30" s="24"/>
      <c r="J30" s="24"/>
      <c r="K30" s="24"/>
      <c r="Q30" s="35">
        <f>SUM(Q25:Q29)</f>
        <v>9106.0921700088838</v>
      </c>
      <c r="W30" s="37">
        <f>SUM(W25:W29)</f>
        <v>9213.736160630513</v>
      </c>
      <c r="AC30" s="39">
        <f>SUM(AC25:AC29)</f>
        <v>9502.2624434389145</v>
      </c>
    </row>
    <row r="32" spans="1:29" hidden="1" x14ac:dyDescent="0.25"/>
    <row r="33" spans="1:29" x14ac:dyDescent="0.25">
      <c r="A33" s="23" t="s">
        <v>84</v>
      </c>
      <c r="B33" s="12"/>
      <c r="C33" s="12"/>
      <c r="D33" s="12"/>
      <c r="E33" s="12"/>
      <c r="F33" s="12"/>
      <c r="I33" s="12"/>
      <c r="N33" s="1" t="s">
        <v>238</v>
      </c>
      <c r="Q33" s="45">
        <v>9000</v>
      </c>
      <c r="T33" s="1" t="s">
        <v>238</v>
      </c>
      <c r="W33" s="46">
        <v>9050</v>
      </c>
      <c r="Z33" s="1" t="s">
        <v>238</v>
      </c>
      <c r="AC33" s="47">
        <v>9400</v>
      </c>
    </row>
    <row r="34" spans="1:29" x14ac:dyDescent="0.25">
      <c r="A34" s="12"/>
      <c r="B34" s="12"/>
      <c r="C34" s="12"/>
      <c r="D34" s="12"/>
      <c r="E34" s="12"/>
      <c r="F34" s="12"/>
      <c r="I34" s="12"/>
      <c r="N34" s="1" t="s">
        <v>239</v>
      </c>
      <c r="Q34" s="1">
        <f>Q30-Q33</f>
        <v>106.09217000888384</v>
      </c>
      <c r="T34" s="1" t="s">
        <v>239</v>
      </c>
      <c r="W34" s="1">
        <f>W30-W33</f>
        <v>163.73616063051304</v>
      </c>
      <c r="Z34" s="1" t="s">
        <v>239</v>
      </c>
      <c r="AC34" s="1">
        <f>AC30-AC33</f>
        <v>102.26244343891449</v>
      </c>
    </row>
    <row r="35" spans="1:29" x14ac:dyDescent="0.25">
      <c r="A35" s="24" t="s">
        <v>115</v>
      </c>
      <c r="B35" s="12"/>
      <c r="C35" s="9" t="s">
        <v>15</v>
      </c>
      <c r="D35" s="9" t="s">
        <v>17</v>
      </c>
      <c r="E35" s="9" t="s">
        <v>109</v>
      </c>
      <c r="F35" s="9" t="s">
        <v>114</v>
      </c>
      <c r="G35" s="24" t="s">
        <v>35</v>
      </c>
      <c r="I35" s="12"/>
    </row>
    <row r="36" spans="1:29" x14ac:dyDescent="0.25">
      <c r="A36" s="24"/>
      <c r="B36" s="12"/>
      <c r="C36" s="24"/>
      <c r="D36" s="24"/>
      <c r="E36" s="24"/>
      <c r="F36" s="24"/>
      <c r="G36" s="24"/>
    </row>
    <row r="37" spans="1:29" x14ac:dyDescent="0.25">
      <c r="A37" s="24" t="s">
        <v>38</v>
      </c>
      <c r="B37" s="12"/>
      <c r="C37" s="24">
        <f>-B10</f>
        <v>-38</v>
      </c>
      <c r="D37" s="24"/>
      <c r="E37" s="24"/>
      <c r="F37" s="24"/>
      <c r="G37" s="24"/>
    </row>
    <row r="38" spans="1:29" x14ac:dyDescent="0.25">
      <c r="A38" s="24" t="s">
        <v>210</v>
      </c>
      <c r="B38" s="12"/>
      <c r="C38" s="24">
        <f>-C26</f>
        <v>-652.70076347547206</v>
      </c>
      <c r="D38" s="24">
        <f>-C27</f>
        <v>-663.39245033491511</v>
      </c>
      <c r="E38" s="24">
        <f>-C28</f>
        <v>-674.83273965906517</v>
      </c>
      <c r="F38" s="27">
        <f>-C29</f>
        <v>-687.07404653054982</v>
      </c>
      <c r="G38" s="48">
        <f>SUM(C38:F38)</f>
        <v>-2678.0000000000023</v>
      </c>
      <c r="L38" s="1" t="s">
        <v>116</v>
      </c>
      <c r="N38" s="1" t="s">
        <v>211</v>
      </c>
      <c r="O38" s="12">
        <f>SUM(F15:F18)</f>
        <v>12000</v>
      </c>
    </row>
    <row r="39" spans="1:29" x14ac:dyDescent="0.25">
      <c r="A39" s="24" t="s">
        <v>225</v>
      </c>
      <c r="B39" s="12"/>
      <c r="C39" s="24">
        <f>-H26</f>
        <v>368.60859346658799</v>
      </c>
      <c r="D39" s="24">
        <f>-H27</f>
        <v>55.748459713286138</v>
      </c>
      <c r="E39" s="24">
        <f>-H28</f>
        <v>-113.69354314933662</v>
      </c>
      <c r="F39" s="24">
        <f>-H29</f>
        <v>-310.66351003053751</v>
      </c>
      <c r="G39" s="24">
        <f>SUM(C39:F39)</f>
        <v>0</v>
      </c>
      <c r="L39" s="1" t="s">
        <v>103</v>
      </c>
      <c r="O39" s="28">
        <f>-B6</f>
        <v>-9322</v>
      </c>
    </row>
    <row r="40" spans="1:29" x14ac:dyDescent="0.25">
      <c r="A40" s="24"/>
      <c r="B40" s="12"/>
      <c r="C40" s="24"/>
      <c r="D40" s="24"/>
      <c r="E40" s="24"/>
      <c r="F40" s="27"/>
      <c r="G40" s="27"/>
      <c r="L40" s="1" t="s">
        <v>94</v>
      </c>
      <c r="O40" s="12">
        <f>SUM(O38:O39)</f>
        <v>2678</v>
      </c>
    </row>
    <row r="41" spans="1:29" x14ac:dyDescent="0.25">
      <c r="A41" s="25" t="s">
        <v>93</v>
      </c>
      <c r="B41" s="23"/>
      <c r="C41" s="25"/>
      <c r="D41" s="25"/>
      <c r="E41" s="25"/>
      <c r="F41" s="25"/>
      <c r="G41" s="25"/>
      <c r="L41" s="1" t="s">
        <v>38</v>
      </c>
      <c r="O41" s="12">
        <v>0</v>
      </c>
    </row>
    <row r="42" spans="1:29" ht="17.25" thickBot="1" x14ac:dyDescent="0.4">
      <c r="A42" s="26" t="s">
        <v>95</v>
      </c>
      <c r="C42" s="9"/>
      <c r="D42" s="9"/>
      <c r="E42" s="9"/>
      <c r="F42" s="9"/>
      <c r="G42" s="9"/>
      <c r="L42" s="1" t="s">
        <v>96</v>
      </c>
      <c r="O42" s="49">
        <f>SUM(O40:O41)</f>
        <v>2678</v>
      </c>
    </row>
    <row r="43" spans="1:29" ht="17.25" thickTop="1" x14ac:dyDescent="0.35">
      <c r="A43" s="3" t="s">
        <v>240</v>
      </c>
      <c r="B43" s="3"/>
      <c r="C43" s="26"/>
      <c r="D43" s="26"/>
      <c r="E43" s="26"/>
      <c r="F43" s="26"/>
      <c r="G43" s="26"/>
      <c r="H43" s="3"/>
      <c r="I43" s="3"/>
      <c r="J43" s="3"/>
      <c r="K43" s="3"/>
    </row>
    <row r="44" spans="1:29" s="2" customFormat="1" x14ac:dyDescent="0.25">
      <c r="A44" s="9" t="s">
        <v>241</v>
      </c>
      <c r="B44" s="1"/>
      <c r="C44" s="24">
        <f>-K26</f>
        <v>106.09217000888384</v>
      </c>
      <c r="D44" s="25">
        <f>-K27</f>
        <v>57.6439906216292</v>
      </c>
      <c r="E44" s="25">
        <f>-K28</f>
        <v>-61.473717191598553</v>
      </c>
      <c r="F44" s="25">
        <f>-K29</f>
        <v>-102.26244343891449</v>
      </c>
      <c r="G44" s="8">
        <f>SUM(C44:F44)</f>
        <v>0</v>
      </c>
      <c r="H44" s="1"/>
      <c r="I44" s="1"/>
      <c r="J44" s="1"/>
      <c r="K44" s="1"/>
    </row>
    <row r="45" spans="1:29" x14ac:dyDescent="0.25">
      <c r="A45" s="9"/>
      <c r="C45" s="9"/>
      <c r="D45" s="9"/>
      <c r="E45" s="9"/>
      <c r="F45" s="9"/>
      <c r="G45" s="9"/>
    </row>
    <row r="46" spans="1:29" x14ac:dyDescent="0.25">
      <c r="A46" s="8" t="s">
        <v>97</v>
      </c>
      <c r="B46" s="2"/>
      <c r="C46" s="8"/>
      <c r="D46" s="8"/>
      <c r="E46" s="8"/>
      <c r="F46" s="8"/>
      <c r="G46" s="8"/>
      <c r="H46" s="2"/>
      <c r="I46" s="2"/>
      <c r="J46" s="2"/>
      <c r="K46" s="2"/>
    </row>
    <row r="49" spans="1:6" x14ac:dyDescent="0.25">
      <c r="A49" s="24" t="s">
        <v>98</v>
      </c>
      <c r="B49" s="14" t="s">
        <v>6</v>
      </c>
      <c r="C49" s="9" t="s">
        <v>15</v>
      </c>
      <c r="D49" s="9" t="s">
        <v>17</v>
      </c>
      <c r="E49" s="9" t="s">
        <v>109</v>
      </c>
      <c r="F49" s="9" t="s">
        <v>6</v>
      </c>
    </row>
    <row r="50" spans="1:6" x14ac:dyDescent="0.25">
      <c r="A50" s="25" t="s">
        <v>227</v>
      </c>
      <c r="B50" s="24"/>
      <c r="C50" s="24"/>
      <c r="D50" s="24"/>
      <c r="E50" s="24"/>
      <c r="F50" s="24"/>
    </row>
    <row r="51" spans="1:6" x14ac:dyDescent="0.25">
      <c r="A51" s="24" t="s">
        <v>215</v>
      </c>
      <c r="B51" s="24">
        <f>B26</f>
        <v>9322</v>
      </c>
      <c r="C51" s="45">
        <f>I26</f>
        <v>9000</v>
      </c>
      <c r="D51" s="46">
        <f>I27</f>
        <v>9050</v>
      </c>
      <c r="E51" s="47">
        <f>I28</f>
        <v>9400</v>
      </c>
      <c r="F51" s="24">
        <f>E29</f>
        <v>0</v>
      </c>
    </row>
    <row r="52" spans="1:6" x14ac:dyDescent="0.25">
      <c r="A52" s="24"/>
      <c r="B52" s="24"/>
      <c r="C52" s="24"/>
      <c r="D52" s="24"/>
      <c r="E52" s="24"/>
      <c r="F52" s="24"/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9" t="s">
        <v>52</v>
      </c>
      <c r="B54" s="9"/>
      <c r="C54" s="9"/>
      <c r="D54" s="9"/>
      <c r="E54" s="9"/>
      <c r="F54" s="9"/>
    </row>
    <row r="55" spans="1:6" x14ac:dyDescent="0.25">
      <c r="A55" s="9" t="s">
        <v>135</v>
      </c>
      <c r="B55" s="9"/>
      <c r="C55" s="9"/>
      <c r="D55" s="9"/>
      <c r="E55" s="9"/>
      <c r="F55" s="9"/>
    </row>
    <row r="56" spans="1:6" x14ac:dyDescent="0.25">
      <c r="A56" s="9" t="s">
        <v>54</v>
      </c>
      <c r="B56" s="9"/>
      <c r="C56" s="9"/>
      <c r="D56" s="9"/>
      <c r="E56" s="9"/>
      <c r="F56" s="9"/>
    </row>
    <row r="57" spans="1:6" x14ac:dyDescent="0.25">
      <c r="A57" s="9"/>
      <c r="B57" s="9"/>
      <c r="C57" s="24"/>
      <c r="D57" s="24"/>
      <c r="E57" s="24"/>
      <c r="F57" s="24"/>
    </row>
    <row r="58" spans="1:6" x14ac:dyDescent="0.25">
      <c r="A58" s="9"/>
      <c r="B58" s="9"/>
      <c r="C58" s="9"/>
      <c r="D58" s="9"/>
      <c r="E58" s="9"/>
      <c r="F58" s="9"/>
    </row>
  </sheetData>
  <mergeCells count="12">
    <mergeCell ref="H24:H25"/>
    <mergeCell ref="I24:I25"/>
    <mergeCell ref="J24:J25"/>
    <mergeCell ref="K24:K25"/>
    <mergeCell ref="F3:G3"/>
    <mergeCell ref="F24:F25"/>
    <mergeCell ref="G24:G25"/>
    <mergeCell ref="E3:E4"/>
    <mergeCell ref="A24:A25"/>
    <mergeCell ref="B24:B25"/>
    <mergeCell ref="D24:D25"/>
    <mergeCell ref="E24:E2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"/>
  <sheetViews>
    <sheetView zoomScaleNormal="100" workbookViewId="0">
      <selection activeCell="K21" sqref="K21"/>
    </sheetView>
  </sheetViews>
  <sheetFormatPr defaultColWidth="9.28515625" defaultRowHeight="15" x14ac:dyDescent="0.25"/>
  <cols>
    <col min="1" max="1" width="31.42578125" style="1" customWidth="1"/>
    <col min="2" max="2" width="11.140625" style="1" customWidth="1"/>
    <col min="3" max="4" width="9.85546875" style="1" customWidth="1"/>
    <col min="5" max="5" width="10.28515625" style="1" customWidth="1"/>
    <col min="6" max="6" width="11" style="1" customWidth="1"/>
    <col min="7" max="7" width="11.140625" style="1" bestFit="1" customWidth="1"/>
    <col min="8" max="11" width="9.28515625" style="1"/>
    <col min="12" max="12" width="9.42578125" style="1" bestFit="1" customWidth="1"/>
    <col min="13" max="16384" width="9.28515625" style="1"/>
  </cols>
  <sheetData>
    <row r="2" spans="1:9" x14ac:dyDescent="0.25">
      <c r="A2" s="2" t="s">
        <v>0</v>
      </c>
    </row>
    <row r="4" spans="1:9" x14ac:dyDescent="0.25">
      <c r="A4" s="9" t="s">
        <v>1</v>
      </c>
      <c r="B4" s="9" t="s">
        <v>2</v>
      </c>
    </row>
    <row r="5" spans="1:9" x14ac:dyDescent="0.25">
      <c r="A5" s="9" t="s">
        <v>3</v>
      </c>
      <c r="B5" s="9" t="s">
        <v>4</v>
      </c>
    </row>
    <row r="6" spans="1:9" x14ac:dyDescent="0.25">
      <c r="A6" s="9" t="s">
        <v>5</v>
      </c>
      <c r="B6" s="9" t="s">
        <v>6</v>
      </c>
    </row>
    <row r="7" spans="1:9" x14ac:dyDescent="0.25">
      <c r="A7" s="9" t="s">
        <v>7</v>
      </c>
      <c r="B7" s="9">
        <v>150</v>
      </c>
    </row>
    <row r="8" spans="1:9" x14ac:dyDescent="0.25">
      <c r="A8" s="9" t="s">
        <v>8</v>
      </c>
      <c r="B8" s="9">
        <v>1000</v>
      </c>
    </row>
    <row r="9" spans="1:9" x14ac:dyDescent="0.25">
      <c r="A9" s="9" t="s">
        <v>9</v>
      </c>
      <c r="B9" s="9">
        <f>B7*B8</f>
        <v>150000</v>
      </c>
    </row>
    <row r="10" spans="1:9" x14ac:dyDescent="0.25">
      <c r="A10" s="9" t="s">
        <v>10</v>
      </c>
      <c r="B10" s="11">
        <f>B9*1%</f>
        <v>1500</v>
      </c>
    </row>
    <row r="11" spans="1:9" x14ac:dyDescent="0.25">
      <c r="A11" s="10" t="s">
        <v>11</v>
      </c>
      <c r="B11" s="9" t="s">
        <v>12</v>
      </c>
      <c r="C11" s="9">
        <f>F11</f>
        <v>160</v>
      </c>
      <c r="E11" s="1" t="s">
        <v>13</v>
      </c>
      <c r="F11" s="40">
        <v>160</v>
      </c>
      <c r="H11" s="1" t="s">
        <v>14</v>
      </c>
      <c r="I11" s="1">
        <v>162</v>
      </c>
    </row>
    <row r="12" spans="1:9" x14ac:dyDescent="0.25">
      <c r="B12" s="9" t="s">
        <v>15</v>
      </c>
      <c r="C12" s="9">
        <f>F12</f>
        <v>154</v>
      </c>
      <c r="E12" s="1" t="s">
        <v>13</v>
      </c>
      <c r="F12" s="40">
        <v>154</v>
      </c>
      <c r="H12" s="1" t="s">
        <v>14</v>
      </c>
      <c r="I12" s="1">
        <v>155</v>
      </c>
    </row>
    <row r="13" spans="1:9" x14ac:dyDescent="0.25">
      <c r="B13" s="9" t="s">
        <v>16</v>
      </c>
      <c r="C13" s="9">
        <f>F13</f>
        <v>143</v>
      </c>
      <c r="E13" s="1" t="s">
        <v>13</v>
      </c>
      <c r="F13" s="40">
        <v>143</v>
      </c>
      <c r="H13" s="1" t="s">
        <v>14</v>
      </c>
      <c r="I13" s="1">
        <v>147</v>
      </c>
    </row>
    <row r="14" spans="1:9" x14ac:dyDescent="0.25">
      <c r="B14" s="9" t="s">
        <v>17</v>
      </c>
      <c r="C14" s="9">
        <f>F14</f>
        <v>170</v>
      </c>
      <c r="E14" s="1" t="s">
        <v>13</v>
      </c>
      <c r="F14" s="40">
        <v>170</v>
      </c>
      <c r="H14" s="1" t="s">
        <v>14</v>
      </c>
      <c r="I14" s="1">
        <v>175</v>
      </c>
    </row>
    <row r="15" spans="1:9" x14ac:dyDescent="0.25">
      <c r="B15" s="19"/>
      <c r="C15" s="19"/>
      <c r="F15" s="56"/>
    </row>
    <row r="16" spans="1:9" x14ac:dyDescent="0.25">
      <c r="A16" s="9" t="s">
        <v>242</v>
      </c>
      <c r="B16" s="9" t="s">
        <v>243</v>
      </c>
      <c r="C16" s="9">
        <v>175</v>
      </c>
      <c r="F16" s="1" t="s">
        <v>19</v>
      </c>
    </row>
    <row r="17" spans="1:7" x14ac:dyDescent="0.25">
      <c r="A17" s="9" t="s">
        <v>244</v>
      </c>
      <c r="B17" s="9"/>
      <c r="C17" s="9">
        <f>C16*B8</f>
        <v>175000</v>
      </c>
      <c r="F17" s="1" t="s">
        <v>20</v>
      </c>
    </row>
    <row r="18" spans="1:7" x14ac:dyDescent="0.25">
      <c r="A18" s="9" t="s">
        <v>10</v>
      </c>
      <c r="B18" s="9"/>
      <c r="C18" s="9">
        <f>C17*0.01</f>
        <v>1750</v>
      </c>
      <c r="F18" s="56"/>
    </row>
    <row r="19" spans="1:7" x14ac:dyDescent="0.25">
      <c r="A19" s="9" t="s">
        <v>245</v>
      </c>
      <c r="B19" s="9"/>
      <c r="C19" s="9">
        <f>C17-C18</f>
        <v>173250</v>
      </c>
      <c r="F19" s="56"/>
    </row>
    <row r="21" spans="1:7" ht="16.5" x14ac:dyDescent="0.35">
      <c r="A21" s="3" t="s">
        <v>18</v>
      </c>
    </row>
    <row r="23" spans="1:7" x14ac:dyDescent="0.25">
      <c r="A23" s="1" t="s">
        <v>21</v>
      </c>
      <c r="B23" s="1" t="s">
        <v>22</v>
      </c>
      <c r="C23" s="1">
        <f>B9</f>
        <v>150000</v>
      </c>
    </row>
    <row r="24" spans="1:7" x14ac:dyDescent="0.25">
      <c r="A24" s="1" t="s">
        <v>23</v>
      </c>
      <c r="B24" s="1" t="s">
        <v>22</v>
      </c>
      <c r="C24" s="1">
        <f>B10</f>
        <v>1500</v>
      </c>
    </row>
    <row r="25" spans="1:7" x14ac:dyDescent="0.25">
      <c r="A25" s="1" t="s">
        <v>24</v>
      </c>
      <c r="B25" s="1" t="s">
        <v>25</v>
      </c>
      <c r="C25" s="1">
        <f>SUM(C23:C24)</f>
        <v>151500</v>
      </c>
    </row>
    <row r="27" spans="1:7" ht="16.5" x14ac:dyDescent="0.35">
      <c r="A27" s="3" t="s">
        <v>26</v>
      </c>
    </row>
    <row r="29" spans="1:7" x14ac:dyDescent="0.25">
      <c r="A29" s="2" t="s">
        <v>27</v>
      </c>
      <c r="B29" s="2" t="s">
        <v>6</v>
      </c>
      <c r="C29" s="2" t="s">
        <v>12</v>
      </c>
      <c r="D29" s="2" t="s">
        <v>15</v>
      </c>
      <c r="E29" s="2" t="s">
        <v>16</v>
      </c>
      <c r="F29" s="2" t="s">
        <v>17</v>
      </c>
      <c r="G29" s="1" t="s">
        <v>246</v>
      </c>
    </row>
    <row r="30" spans="1:7" x14ac:dyDescent="0.25">
      <c r="A30" s="1" t="s">
        <v>28</v>
      </c>
      <c r="B30" s="1">
        <v>0</v>
      </c>
      <c r="C30" s="1">
        <f>B33</f>
        <v>150000</v>
      </c>
      <c r="D30" s="1">
        <f>C33</f>
        <v>160000</v>
      </c>
      <c r="E30" s="1">
        <f>D33</f>
        <v>154000</v>
      </c>
      <c r="F30" s="1">
        <f>E33</f>
        <v>143000</v>
      </c>
      <c r="G30" s="1">
        <f>F33</f>
        <v>170000</v>
      </c>
    </row>
    <row r="31" spans="1:7" x14ac:dyDescent="0.25">
      <c r="A31" s="1" t="s">
        <v>29</v>
      </c>
      <c r="B31" s="4">
        <f>B9</f>
        <v>150000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2" customFormat="1" ht="14.25" x14ac:dyDescent="0.2">
      <c r="A32" s="2" t="s">
        <v>30</v>
      </c>
      <c r="B32" s="2">
        <f t="shared" ref="B32:G32" si="0">SUM(B30:B31)</f>
        <v>150000</v>
      </c>
      <c r="C32" s="2">
        <f t="shared" si="0"/>
        <v>150000</v>
      </c>
      <c r="D32" s="2">
        <f t="shared" si="0"/>
        <v>160000</v>
      </c>
      <c r="E32" s="2">
        <f t="shared" si="0"/>
        <v>154000</v>
      </c>
      <c r="F32" s="2">
        <f t="shared" si="0"/>
        <v>143000</v>
      </c>
      <c r="G32" s="2">
        <f t="shared" si="0"/>
        <v>170000</v>
      </c>
    </row>
    <row r="33" spans="1:12" x14ac:dyDescent="0.25">
      <c r="A33" s="1" t="s">
        <v>31</v>
      </c>
      <c r="B33" s="1">
        <f>B32</f>
        <v>150000</v>
      </c>
      <c r="C33" s="1">
        <f>C11*B8</f>
        <v>160000</v>
      </c>
      <c r="D33" s="1">
        <f>B8*C12</f>
        <v>154000</v>
      </c>
      <c r="E33" s="1">
        <f>C13*B8</f>
        <v>143000</v>
      </c>
      <c r="F33" s="1">
        <f>C14*B8</f>
        <v>170000</v>
      </c>
      <c r="G33" s="1">
        <f>C17</f>
        <v>175000</v>
      </c>
    </row>
    <row r="34" spans="1:12" x14ac:dyDescent="0.25">
      <c r="A34" s="1" t="s">
        <v>32</v>
      </c>
      <c r="B34" s="7">
        <f t="shared" ref="B34:G34" si="1">B33-B32</f>
        <v>0</v>
      </c>
      <c r="C34" s="7">
        <f t="shared" si="1"/>
        <v>10000</v>
      </c>
      <c r="D34" s="7">
        <f t="shared" si="1"/>
        <v>-6000</v>
      </c>
      <c r="E34" s="7">
        <f t="shared" si="1"/>
        <v>-11000</v>
      </c>
      <c r="F34" s="7">
        <f t="shared" si="1"/>
        <v>27000</v>
      </c>
      <c r="G34" s="7">
        <f t="shared" si="1"/>
        <v>5000</v>
      </c>
    </row>
    <row r="35" spans="1:12" x14ac:dyDescent="0.25">
      <c r="B35" s="19"/>
      <c r="C35" s="19"/>
      <c r="D35" s="19"/>
      <c r="E35" s="19"/>
      <c r="F35" s="19"/>
      <c r="G35" s="19"/>
    </row>
    <row r="36" spans="1:12" x14ac:dyDescent="0.25">
      <c r="A36" s="1" t="s">
        <v>247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f>-C17</f>
        <v>-175000</v>
      </c>
    </row>
    <row r="37" spans="1:12" ht="15.75" thickBot="1" x14ac:dyDescent="0.3">
      <c r="A37" s="1" t="s">
        <v>83</v>
      </c>
      <c r="B37" s="5">
        <f t="shared" ref="B37:G37" si="2">B33+B36</f>
        <v>150000</v>
      </c>
      <c r="C37" s="5">
        <f t="shared" si="2"/>
        <v>160000</v>
      </c>
      <c r="D37" s="5">
        <f t="shared" si="2"/>
        <v>154000</v>
      </c>
      <c r="E37" s="5">
        <f t="shared" si="2"/>
        <v>143000</v>
      </c>
      <c r="F37" s="5">
        <f t="shared" si="2"/>
        <v>170000</v>
      </c>
      <c r="G37" s="5">
        <f t="shared" si="2"/>
        <v>0</v>
      </c>
    </row>
    <row r="38" spans="1:12" ht="15.75" thickTop="1" x14ac:dyDescent="0.25"/>
    <row r="39" spans="1:12" x14ac:dyDescent="0.25">
      <c r="A39" s="2" t="s">
        <v>33</v>
      </c>
    </row>
    <row r="40" spans="1:12" x14ac:dyDescent="0.25">
      <c r="A40" s="2" t="s">
        <v>34</v>
      </c>
      <c r="C40" s="2" t="s">
        <v>12</v>
      </c>
      <c r="D40" s="2" t="s">
        <v>15</v>
      </c>
      <c r="E40" s="2" t="s">
        <v>16</v>
      </c>
      <c r="F40" s="2" t="s">
        <v>17</v>
      </c>
      <c r="G40" s="2" t="s">
        <v>248</v>
      </c>
      <c r="H40" s="2" t="s">
        <v>35</v>
      </c>
    </row>
    <row r="41" spans="1:12" x14ac:dyDescent="0.25">
      <c r="A41" s="1" t="s">
        <v>36</v>
      </c>
      <c r="J41" s="1" t="s">
        <v>249</v>
      </c>
      <c r="L41" s="1">
        <f>C17</f>
        <v>175000</v>
      </c>
    </row>
    <row r="42" spans="1:12" x14ac:dyDescent="0.25">
      <c r="A42" s="1" t="s">
        <v>37</v>
      </c>
      <c r="C42" s="1">
        <f>C34</f>
        <v>10000</v>
      </c>
      <c r="D42" s="1">
        <f>D34</f>
        <v>-6000</v>
      </c>
      <c r="E42" s="1">
        <f>E34</f>
        <v>-11000</v>
      </c>
      <c r="F42" s="1">
        <f>F34</f>
        <v>27000</v>
      </c>
      <c r="G42" s="1">
        <f>G34</f>
        <v>5000</v>
      </c>
      <c r="H42" s="1">
        <f>SUM(C42:G42)</f>
        <v>25000</v>
      </c>
      <c r="J42" s="1" t="s">
        <v>250</v>
      </c>
      <c r="L42" s="4">
        <f>-B9</f>
        <v>-150000</v>
      </c>
    </row>
    <row r="43" spans="1:12" x14ac:dyDescent="0.25">
      <c r="A43" s="1" t="s">
        <v>38</v>
      </c>
      <c r="C43" s="1">
        <f>-C24</f>
        <v>-1500</v>
      </c>
      <c r="D43" s="1">
        <v>0</v>
      </c>
      <c r="E43" s="1">
        <v>0</v>
      </c>
      <c r="F43" s="1">
        <v>0</v>
      </c>
      <c r="G43" s="1">
        <f>-C18</f>
        <v>-1750</v>
      </c>
      <c r="H43" s="1">
        <f>SUM(C43:G43)</f>
        <v>-3250</v>
      </c>
      <c r="J43" s="1" t="s">
        <v>251</v>
      </c>
      <c r="L43" s="1">
        <f>SUM(L41:L42)</f>
        <v>25000</v>
      </c>
    </row>
    <row r="44" spans="1:12" x14ac:dyDescent="0.25">
      <c r="A44" s="1" t="s">
        <v>39</v>
      </c>
      <c r="C44" s="7">
        <f>SUM(C42:C43)</f>
        <v>8500</v>
      </c>
      <c r="D44" s="7">
        <f>SUM(D42:D43)</f>
        <v>-6000</v>
      </c>
      <c r="E44" s="7">
        <f>SUM(E42:E43)</f>
        <v>-11000</v>
      </c>
      <c r="F44" s="7">
        <f>SUM(F42:F43)</f>
        <v>27000</v>
      </c>
      <c r="G44" s="7">
        <f>SUM(G42:G43)</f>
        <v>3250</v>
      </c>
      <c r="H44" s="7">
        <f>SUM(C44:G44)</f>
        <v>21750</v>
      </c>
      <c r="J44" s="1" t="s">
        <v>38</v>
      </c>
    </row>
    <row r="45" spans="1:12" ht="17.25" x14ac:dyDescent="0.4">
      <c r="A45" s="6" t="s">
        <v>40</v>
      </c>
      <c r="J45" s="1" t="s">
        <v>252</v>
      </c>
      <c r="L45" s="1">
        <f>C43</f>
        <v>-1500</v>
      </c>
    </row>
    <row r="46" spans="1:12" x14ac:dyDescent="0.25">
      <c r="J46" s="1" t="s">
        <v>253</v>
      </c>
      <c r="L46" s="1">
        <f>G43</f>
        <v>-1750</v>
      </c>
    </row>
    <row r="48" spans="1:12" ht="15.75" thickBot="1" x14ac:dyDescent="0.3">
      <c r="A48" s="1" t="s">
        <v>41</v>
      </c>
      <c r="C48" s="5">
        <f t="shared" ref="C48:H48" si="3">SUM(C44:C47)</f>
        <v>8500</v>
      </c>
      <c r="D48" s="5">
        <f t="shared" si="3"/>
        <v>-6000</v>
      </c>
      <c r="E48" s="5">
        <f t="shared" si="3"/>
        <v>-11000</v>
      </c>
      <c r="F48" s="5">
        <f t="shared" si="3"/>
        <v>27000</v>
      </c>
      <c r="G48" s="5">
        <f t="shared" si="3"/>
        <v>3250</v>
      </c>
      <c r="H48" s="5">
        <f t="shared" si="3"/>
        <v>21750</v>
      </c>
      <c r="J48" s="1" t="s">
        <v>254</v>
      </c>
      <c r="L48" s="5">
        <f>SUM(L43:L47)</f>
        <v>21750</v>
      </c>
    </row>
    <row r="49" spans="1:7" ht="15.75" thickTop="1" x14ac:dyDescent="0.25"/>
    <row r="51" spans="1:7" x14ac:dyDescent="0.25">
      <c r="A51" s="2" t="s">
        <v>42</v>
      </c>
    </row>
    <row r="52" spans="1:7" x14ac:dyDescent="0.25">
      <c r="A52" s="2" t="s">
        <v>43</v>
      </c>
      <c r="B52" s="2" t="s">
        <v>6</v>
      </c>
      <c r="C52" s="2" t="s">
        <v>12</v>
      </c>
      <c r="D52" s="2" t="s">
        <v>15</v>
      </c>
      <c r="E52" s="2" t="s">
        <v>16</v>
      </c>
      <c r="F52" s="2" t="s">
        <v>17</v>
      </c>
      <c r="G52" s="2" t="s">
        <v>114</v>
      </c>
    </row>
    <row r="54" spans="1:7" x14ac:dyDescent="0.25">
      <c r="A54" s="2" t="s">
        <v>44</v>
      </c>
    </row>
    <row r="55" spans="1:7" x14ac:dyDescent="0.25">
      <c r="A55" s="2" t="s">
        <v>45</v>
      </c>
    </row>
    <row r="56" spans="1:7" x14ac:dyDescent="0.25">
      <c r="A56" s="1" t="s">
        <v>46</v>
      </c>
      <c r="B56" s="1">
        <f t="shared" ref="B56:G56" si="4">B37</f>
        <v>150000</v>
      </c>
      <c r="C56" s="1">
        <f t="shared" si="4"/>
        <v>160000</v>
      </c>
      <c r="D56" s="1">
        <f t="shared" si="4"/>
        <v>154000</v>
      </c>
      <c r="E56" s="1">
        <f t="shared" si="4"/>
        <v>143000</v>
      </c>
      <c r="F56" s="1">
        <f t="shared" si="4"/>
        <v>170000</v>
      </c>
      <c r="G56" s="1">
        <f t="shared" si="4"/>
        <v>0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6"/>
  <sheetViews>
    <sheetView workbookViewId="0">
      <selection activeCell="I21" sqref="I21"/>
    </sheetView>
  </sheetViews>
  <sheetFormatPr defaultColWidth="9.28515625" defaultRowHeight="15" x14ac:dyDescent="0.25"/>
  <cols>
    <col min="1" max="1" width="31.42578125" style="1" customWidth="1"/>
    <col min="2" max="2" width="11.140625" style="1" customWidth="1"/>
    <col min="3" max="4" width="9.85546875" style="1" customWidth="1"/>
    <col min="5" max="5" width="10.28515625" style="1" customWidth="1"/>
    <col min="6" max="6" width="11" style="1" customWidth="1"/>
    <col min="7" max="7" width="11.140625" style="1" bestFit="1" customWidth="1"/>
    <col min="8" max="11" width="9.28515625" style="1"/>
    <col min="12" max="12" width="9.42578125" style="1" bestFit="1" customWidth="1"/>
    <col min="13" max="16384" width="9.28515625" style="1"/>
  </cols>
  <sheetData>
    <row r="2" spans="1:3" x14ac:dyDescent="0.25">
      <c r="A2" s="2" t="s">
        <v>47</v>
      </c>
    </row>
    <row r="4" spans="1:3" x14ac:dyDescent="0.25">
      <c r="A4" s="9" t="s">
        <v>1</v>
      </c>
      <c r="B4" s="9" t="s">
        <v>2</v>
      </c>
    </row>
    <row r="5" spans="1:3" x14ac:dyDescent="0.25">
      <c r="A5" s="9" t="s">
        <v>3</v>
      </c>
      <c r="B5" s="9" t="s">
        <v>4</v>
      </c>
    </row>
    <row r="6" spans="1:3" x14ac:dyDescent="0.25">
      <c r="A6" s="9" t="s">
        <v>5</v>
      </c>
      <c r="B6" s="9" t="s">
        <v>6</v>
      </c>
    </row>
    <row r="7" spans="1:3" x14ac:dyDescent="0.25">
      <c r="A7" s="9" t="s">
        <v>7</v>
      </c>
      <c r="B7" s="9">
        <v>150</v>
      </c>
    </row>
    <row r="8" spans="1:3" x14ac:dyDescent="0.25">
      <c r="A8" s="9" t="s">
        <v>8</v>
      </c>
      <c r="B8" s="9">
        <v>1000</v>
      </c>
    </row>
    <row r="9" spans="1:3" x14ac:dyDescent="0.25">
      <c r="A9" s="9" t="s">
        <v>9</v>
      </c>
      <c r="B9" s="9">
        <f>B7*B8</f>
        <v>150000</v>
      </c>
    </row>
    <row r="10" spans="1:3" x14ac:dyDescent="0.25">
      <c r="A10" s="9" t="s">
        <v>10</v>
      </c>
      <c r="B10" s="11">
        <f>B9*1%</f>
        <v>1500</v>
      </c>
    </row>
    <row r="11" spans="1:3" x14ac:dyDescent="0.25">
      <c r="A11" s="10" t="s">
        <v>11</v>
      </c>
      <c r="B11" s="9" t="s">
        <v>12</v>
      </c>
      <c r="C11" s="9">
        <v>160</v>
      </c>
    </row>
    <row r="12" spans="1:3" x14ac:dyDescent="0.25">
      <c r="B12" s="9" t="s">
        <v>15</v>
      </c>
      <c r="C12" s="9">
        <v>154</v>
      </c>
    </row>
    <row r="13" spans="1:3" x14ac:dyDescent="0.25">
      <c r="B13" s="9" t="s">
        <v>16</v>
      </c>
      <c r="C13" s="9">
        <v>143</v>
      </c>
    </row>
    <row r="14" spans="1:3" x14ac:dyDescent="0.25">
      <c r="B14" s="9" t="s">
        <v>17</v>
      </c>
      <c r="C14" s="9">
        <v>170</v>
      </c>
    </row>
    <row r="16" spans="1:3" x14ac:dyDescent="0.25">
      <c r="A16" s="9" t="s">
        <v>242</v>
      </c>
      <c r="B16" s="9" t="s">
        <v>243</v>
      </c>
      <c r="C16" s="9">
        <v>175</v>
      </c>
    </row>
    <row r="17" spans="1:7" x14ac:dyDescent="0.25">
      <c r="A17" s="9" t="s">
        <v>244</v>
      </c>
      <c r="B17" s="9"/>
      <c r="C17" s="9">
        <f>C16*B8</f>
        <v>175000</v>
      </c>
    </row>
    <row r="18" spans="1:7" x14ac:dyDescent="0.25">
      <c r="A18" s="9" t="s">
        <v>10</v>
      </c>
      <c r="B18" s="9"/>
      <c r="C18" s="9">
        <f>C17*0.01</f>
        <v>1750</v>
      </c>
      <c r="F18" s="56"/>
    </row>
    <row r="19" spans="1:7" x14ac:dyDescent="0.25">
      <c r="A19" s="9" t="s">
        <v>245</v>
      </c>
      <c r="B19" s="9"/>
      <c r="C19" s="9">
        <f>C17-C18</f>
        <v>173250</v>
      </c>
      <c r="F19" s="56"/>
    </row>
    <row r="20" spans="1:7" x14ac:dyDescent="0.25">
      <c r="A20" s="19"/>
      <c r="B20" s="19"/>
      <c r="C20" s="19"/>
      <c r="F20" s="56"/>
    </row>
    <row r="21" spans="1:7" ht="16.5" x14ac:dyDescent="0.35">
      <c r="A21" s="3" t="s">
        <v>18</v>
      </c>
    </row>
    <row r="23" spans="1:7" x14ac:dyDescent="0.25">
      <c r="A23" s="1" t="s">
        <v>21</v>
      </c>
      <c r="B23" s="1" t="s">
        <v>22</v>
      </c>
      <c r="C23" s="1">
        <f>B9+B10</f>
        <v>151500</v>
      </c>
      <c r="D23" s="1" t="s">
        <v>48</v>
      </c>
    </row>
    <row r="25" spans="1:7" x14ac:dyDescent="0.25">
      <c r="A25" s="1" t="s">
        <v>24</v>
      </c>
      <c r="B25" s="1" t="s">
        <v>25</v>
      </c>
      <c r="C25" s="1">
        <f>SUM(C23:C24)</f>
        <v>151500</v>
      </c>
    </row>
    <row r="27" spans="1:7" ht="16.5" x14ac:dyDescent="0.35">
      <c r="A27" s="3" t="s">
        <v>26</v>
      </c>
    </row>
    <row r="29" spans="1:7" x14ac:dyDescent="0.25">
      <c r="A29" s="2" t="s">
        <v>27</v>
      </c>
      <c r="B29" s="2" t="s">
        <v>6</v>
      </c>
      <c r="C29" s="2" t="s">
        <v>12</v>
      </c>
      <c r="D29" s="2" t="s">
        <v>15</v>
      </c>
      <c r="E29" s="2" t="s">
        <v>16</v>
      </c>
      <c r="F29" s="2" t="s">
        <v>17</v>
      </c>
      <c r="G29" s="2" t="s">
        <v>246</v>
      </c>
    </row>
    <row r="30" spans="1:7" x14ac:dyDescent="0.25">
      <c r="A30" s="1" t="s">
        <v>28</v>
      </c>
      <c r="B30" s="1">
        <v>0</v>
      </c>
      <c r="C30" s="1">
        <f>B33</f>
        <v>151500</v>
      </c>
      <c r="D30" s="1">
        <f>C33</f>
        <v>160000</v>
      </c>
      <c r="E30" s="1">
        <f>D33</f>
        <v>154000</v>
      </c>
      <c r="F30" s="1">
        <f>E33</f>
        <v>143000</v>
      </c>
      <c r="G30" s="1">
        <f>F33</f>
        <v>170000</v>
      </c>
    </row>
    <row r="31" spans="1:7" x14ac:dyDescent="0.25">
      <c r="A31" s="1" t="s">
        <v>29</v>
      </c>
      <c r="B31" s="4">
        <f>C23</f>
        <v>151500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s="2" customFormat="1" ht="14.25" x14ac:dyDescent="0.2">
      <c r="A32" s="2" t="s">
        <v>30</v>
      </c>
      <c r="B32" s="2">
        <f t="shared" ref="B32:G32" si="0">SUM(B30:B31)</f>
        <v>151500</v>
      </c>
      <c r="C32" s="2">
        <f t="shared" si="0"/>
        <v>151500</v>
      </c>
      <c r="D32" s="2">
        <f t="shared" si="0"/>
        <v>160000</v>
      </c>
      <c r="E32" s="2">
        <f t="shared" si="0"/>
        <v>154000</v>
      </c>
      <c r="F32" s="2">
        <f t="shared" si="0"/>
        <v>143000</v>
      </c>
      <c r="G32" s="2">
        <f t="shared" si="0"/>
        <v>170000</v>
      </c>
    </row>
    <row r="33" spans="1:12" x14ac:dyDescent="0.25">
      <c r="A33" s="1" t="s">
        <v>31</v>
      </c>
      <c r="B33" s="1">
        <f>B32</f>
        <v>151500</v>
      </c>
      <c r="C33" s="1">
        <f>C11*B8</f>
        <v>160000</v>
      </c>
      <c r="D33" s="1">
        <f>B8*C12</f>
        <v>154000</v>
      </c>
      <c r="E33" s="1">
        <f>C13*B8</f>
        <v>143000</v>
      </c>
      <c r="F33" s="1">
        <f>C14*B8</f>
        <v>170000</v>
      </c>
      <c r="G33" s="1">
        <f>C17-C18</f>
        <v>173250</v>
      </c>
    </row>
    <row r="34" spans="1:12" ht="15.75" thickBot="1" x14ac:dyDescent="0.3">
      <c r="A34" s="1" t="s">
        <v>32</v>
      </c>
      <c r="B34" s="5">
        <f t="shared" ref="B34:G34" si="1">B33-B32</f>
        <v>0</v>
      </c>
      <c r="C34" s="5">
        <f t="shared" si="1"/>
        <v>8500</v>
      </c>
      <c r="D34" s="5">
        <f t="shared" si="1"/>
        <v>-6000</v>
      </c>
      <c r="E34" s="5">
        <f t="shared" si="1"/>
        <v>-11000</v>
      </c>
      <c r="F34" s="5">
        <f t="shared" si="1"/>
        <v>27000</v>
      </c>
      <c r="G34" s="7">
        <f t="shared" si="1"/>
        <v>3250</v>
      </c>
    </row>
    <row r="35" spans="1:12" ht="15.75" thickTop="1" x14ac:dyDescent="0.25">
      <c r="B35" s="19"/>
      <c r="C35" s="19"/>
      <c r="D35" s="19"/>
      <c r="E35" s="19"/>
      <c r="F35" s="19"/>
      <c r="G35" s="19"/>
    </row>
    <row r="36" spans="1:12" x14ac:dyDescent="0.25">
      <c r="A36" s="1" t="s">
        <v>247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f>-C19</f>
        <v>-173250</v>
      </c>
    </row>
    <row r="37" spans="1:12" ht="15.75" thickBot="1" x14ac:dyDescent="0.3">
      <c r="A37" s="1" t="s">
        <v>83</v>
      </c>
      <c r="B37" s="5">
        <f t="shared" ref="B37:G37" si="2">B33+B36</f>
        <v>151500</v>
      </c>
      <c r="C37" s="5">
        <f t="shared" si="2"/>
        <v>160000</v>
      </c>
      <c r="D37" s="5">
        <f t="shared" si="2"/>
        <v>154000</v>
      </c>
      <c r="E37" s="5">
        <f t="shared" si="2"/>
        <v>143000</v>
      </c>
      <c r="F37" s="5">
        <f t="shared" si="2"/>
        <v>170000</v>
      </c>
      <c r="G37" s="5">
        <f t="shared" si="2"/>
        <v>0</v>
      </c>
    </row>
    <row r="38" spans="1:12" ht="15.75" thickTop="1" x14ac:dyDescent="0.25"/>
    <row r="40" spans="1:12" x14ac:dyDescent="0.25">
      <c r="A40" s="2" t="s">
        <v>33</v>
      </c>
    </row>
    <row r="41" spans="1:12" x14ac:dyDescent="0.25">
      <c r="A41" s="2" t="s">
        <v>34</v>
      </c>
      <c r="C41" s="2" t="s">
        <v>12</v>
      </c>
      <c r="D41" s="2" t="s">
        <v>15</v>
      </c>
      <c r="E41" s="2" t="s">
        <v>16</v>
      </c>
      <c r="F41" s="2" t="s">
        <v>17</v>
      </c>
      <c r="G41" s="2" t="s">
        <v>114</v>
      </c>
      <c r="H41" s="1" t="s">
        <v>35</v>
      </c>
    </row>
    <row r="42" spans="1:12" x14ac:dyDescent="0.25">
      <c r="A42" s="1" t="s">
        <v>36</v>
      </c>
    </row>
    <row r="43" spans="1:12" x14ac:dyDescent="0.25">
      <c r="A43" s="1" t="s">
        <v>37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</row>
    <row r="44" spans="1:12" x14ac:dyDescent="0.25">
      <c r="A44" s="1" t="s">
        <v>38</v>
      </c>
      <c r="C44" s="1">
        <f>-C24</f>
        <v>0</v>
      </c>
      <c r="D44" s="1">
        <v>0</v>
      </c>
      <c r="E44" s="1">
        <v>0</v>
      </c>
      <c r="F44" s="1">
        <v>0</v>
      </c>
      <c r="G44" s="1">
        <v>0</v>
      </c>
      <c r="H44" s="1">
        <f>SUM(C44:F44)</f>
        <v>0</v>
      </c>
    </row>
    <row r="45" spans="1:12" x14ac:dyDescent="0.25">
      <c r="A45" s="1" t="s">
        <v>39</v>
      </c>
      <c r="C45" s="7">
        <f t="shared" ref="C45:H45" si="3">SUM(C43:C44)</f>
        <v>0</v>
      </c>
      <c r="D45" s="7">
        <f t="shared" si="3"/>
        <v>0</v>
      </c>
      <c r="E45" s="7">
        <f t="shared" si="3"/>
        <v>0</v>
      </c>
      <c r="F45" s="7">
        <f t="shared" si="3"/>
        <v>0</v>
      </c>
      <c r="G45" s="7">
        <f t="shared" si="3"/>
        <v>0</v>
      </c>
      <c r="H45" s="7">
        <f t="shared" si="3"/>
        <v>0</v>
      </c>
    </row>
    <row r="46" spans="1:12" ht="16.5" x14ac:dyDescent="0.35">
      <c r="A46" s="3" t="s">
        <v>40</v>
      </c>
      <c r="J46" s="1" t="s">
        <v>249</v>
      </c>
      <c r="L46" s="1">
        <f>-G36</f>
        <v>173250</v>
      </c>
    </row>
    <row r="47" spans="1:12" ht="16.5" x14ac:dyDescent="0.35">
      <c r="A47" s="3" t="s">
        <v>49</v>
      </c>
      <c r="J47" s="1" t="s">
        <v>250</v>
      </c>
      <c r="L47" s="4">
        <f>-B31</f>
        <v>-151500</v>
      </c>
    </row>
    <row r="48" spans="1:12" ht="17.25" x14ac:dyDescent="0.4">
      <c r="A48" s="6"/>
      <c r="J48" s="1" t="s">
        <v>251</v>
      </c>
      <c r="L48" s="1">
        <f>SUM(L46:L47)</f>
        <v>21750</v>
      </c>
    </row>
    <row r="49" spans="1:12" ht="17.25" x14ac:dyDescent="0.4">
      <c r="A49" s="6"/>
      <c r="J49" s="1" t="s">
        <v>38</v>
      </c>
    </row>
    <row r="50" spans="1:12" ht="16.5" x14ac:dyDescent="0.35">
      <c r="A50" s="3" t="s">
        <v>50</v>
      </c>
      <c r="J50" s="1" t="s">
        <v>252</v>
      </c>
      <c r="L50" s="1">
        <v>0</v>
      </c>
    </row>
    <row r="51" spans="1:12" x14ac:dyDescent="0.25">
      <c r="A51" s="1" t="s">
        <v>51</v>
      </c>
      <c r="C51" s="1">
        <f>C34</f>
        <v>8500</v>
      </c>
      <c r="D51" s="1">
        <f>D34</f>
        <v>-6000</v>
      </c>
      <c r="E51" s="1">
        <f>E34</f>
        <v>-11000</v>
      </c>
      <c r="F51" s="1">
        <f>F34</f>
        <v>27000</v>
      </c>
      <c r="G51" s="1">
        <f>G34</f>
        <v>3250</v>
      </c>
      <c r="H51" s="1">
        <f>SUM(C51:G51)</f>
        <v>21750</v>
      </c>
      <c r="J51" s="1" t="s">
        <v>253</v>
      </c>
      <c r="L51" s="1">
        <v>0</v>
      </c>
    </row>
    <row r="53" spans="1:12" ht="15.75" thickBot="1" x14ac:dyDescent="0.3">
      <c r="A53" s="1" t="s">
        <v>41</v>
      </c>
      <c r="C53" s="5">
        <f t="shared" ref="C53:H53" si="4">SUM(C45:C52)</f>
        <v>8500</v>
      </c>
      <c r="D53" s="5">
        <f t="shared" si="4"/>
        <v>-6000</v>
      </c>
      <c r="E53" s="5">
        <f t="shared" si="4"/>
        <v>-11000</v>
      </c>
      <c r="F53" s="5">
        <f t="shared" si="4"/>
        <v>27000</v>
      </c>
      <c r="G53" s="5">
        <f t="shared" si="4"/>
        <v>3250</v>
      </c>
      <c r="H53" s="5">
        <f t="shared" si="4"/>
        <v>21750</v>
      </c>
      <c r="J53" s="1" t="s">
        <v>254</v>
      </c>
      <c r="L53" s="5">
        <f>SUM(L48:L52)</f>
        <v>21750</v>
      </c>
    </row>
    <row r="54" spans="1:12" ht="15.75" thickTop="1" x14ac:dyDescent="0.25"/>
    <row r="56" spans="1:12" x14ac:dyDescent="0.25">
      <c r="A56" s="2" t="s">
        <v>42</v>
      </c>
    </row>
    <row r="57" spans="1:12" x14ac:dyDescent="0.25">
      <c r="A57" s="2" t="s">
        <v>43</v>
      </c>
      <c r="B57" s="8" t="s">
        <v>6</v>
      </c>
      <c r="C57" s="8" t="s">
        <v>12</v>
      </c>
      <c r="D57" s="8" t="s">
        <v>15</v>
      </c>
      <c r="E57" s="8" t="s">
        <v>16</v>
      </c>
      <c r="F57" s="8" t="s">
        <v>17</v>
      </c>
      <c r="G57" s="8" t="s">
        <v>114</v>
      </c>
    </row>
    <row r="58" spans="1:12" x14ac:dyDescent="0.25">
      <c r="A58" s="8" t="s">
        <v>44</v>
      </c>
      <c r="B58" s="9"/>
      <c r="C58" s="9"/>
      <c r="D58" s="9"/>
      <c r="E58" s="9"/>
      <c r="F58" s="9"/>
      <c r="G58" s="9"/>
    </row>
    <row r="59" spans="1:12" x14ac:dyDescent="0.25">
      <c r="A59" s="8" t="s">
        <v>45</v>
      </c>
      <c r="B59" s="9"/>
      <c r="C59" s="9"/>
      <c r="D59" s="9"/>
      <c r="E59" s="9"/>
      <c r="F59" s="9"/>
      <c r="G59" s="9"/>
    </row>
    <row r="60" spans="1:12" x14ac:dyDescent="0.25">
      <c r="A60" s="9" t="s">
        <v>46</v>
      </c>
      <c r="B60" s="9">
        <f>B33</f>
        <v>151500</v>
      </c>
      <c r="C60" s="9">
        <f>C33</f>
        <v>160000</v>
      </c>
      <c r="D60" s="9">
        <f>D33</f>
        <v>154000</v>
      </c>
      <c r="E60" s="9">
        <f>E33</f>
        <v>143000</v>
      </c>
      <c r="F60" s="9">
        <f>F33</f>
        <v>170000</v>
      </c>
      <c r="G60" s="9">
        <v>0</v>
      </c>
    </row>
    <row r="61" spans="1:12" x14ac:dyDescent="0.25">
      <c r="A61" s="9"/>
      <c r="B61" s="9"/>
      <c r="C61" s="9"/>
      <c r="D61" s="9"/>
      <c r="E61" s="9"/>
      <c r="F61" s="9"/>
      <c r="G61" s="9"/>
    </row>
    <row r="62" spans="1:12" x14ac:dyDescent="0.25">
      <c r="A62" s="9"/>
      <c r="B62" s="9"/>
      <c r="C62" s="9"/>
      <c r="D62" s="9"/>
      <c r="E62" s="9"/>
      <c r="F62" s="9"/>
      <c r="G62" s="9"/>
    </row>
    <row r="63" spans="1:12" x14ac:dyDescent="0.25">
      <c r="A63" s="8" t="s">
        <v>52</v>
      </c>
      <c r="B63" s="9"/>
      <c r="C63" s="9"/>
      <c r="D63" s="9"/>
      <c r="E63" s="9"/>
      <c r="F63" s="9"/>
      <c r="G63" s="9"/>
    </row>
    <row r="64" spans="1:12" x14ac:dyDescent="0.25">
      <c r="A64" s="9" t="s">
        <v>53</v>
      </c>
      <c r="B64" s="9"/>
      <c r="C64" s="9"/>
      <c r="D64" s="9"/>
      <c r="E64" s="9"/>
      <c r="F64" s="9"/>
      <c r="G64" s="9"/>
    </row>
    <row r="65" spans="1:7" x14ac:dyDescent="0.25">
      <c r="A65" s="9" t="s">
        <v>54</v>
      </c>
      <c r="B65" s="9"/>
      <c r="C65" s="9"/>
      <c r="D65" s="9"/>
      <c r="E65" s="9"/>
      <c r="F65" s="9"/>
      <c r="G65" s="9" t="s">
        <v>255</v>
      </c>
    </row>
    <row r="66" spans="1:7" x14ac:dyDescent="0.25">
      <c r="A66" s="9" t="s">
        <v>55</v>
      </c>
      <c r="B66" s="9"/>
      <c r="C66" s="9">
        <f>C51</f>
        <v>8500</v>
      </c>
      <c r="D66" s="9">
        <f>C66+D51</f>
        <v>2500</v>
      </c>
      <c r="E66" s="9">
        <f>D66+E51</f>
        <v>-8500</v>
      </c>
      <c r="F66" s="9">
        <f>E66+F51</f>
        <v>18500</v>
      </c>
      <c r="G66" s="9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topLeftCell="A40" workbookViewId="0">
      <selection activeCell="I11" sqref="I11"/>
    </sheetView>
  </sheetViews>
  <sheetFormatPr defaultColWidth="9.28515625" defaultRowHeight="15" x14ac:dyDescent="0.25"/>
  <cols>
    <col min="1" max="1" width="31.42578125" style="1" customWidth="1"/>
    <col min="2" max="2" width="11.140625" style="1" customWidth="1"/>
    <col min="3" max="4" width="9.85546875" style="1" customWidth="1"/>
    <col min="5" max="5" width="10.28515625" style="1" customWidth="1"/>
    <col min="6" max="6" width="11" style="1" customWidth="1"/>
    <col min="7" max="16384" width="9.28515625" style="1"/>
  </cols>
  <sheetData>
    <row r="2" spans="1:3" x14ac:dyDescent="0.25">
      <c r="A2" s="2" t="s">
        <v>47</v>
      </c>
    </row>
    <row r="4" spans="1:3" x14ac:dyDescent="0.25">
      <c r="A4" s="9" t="s">
        <v>1</v>
      </c>
      <c r="B4" s="9" t="s">
        <v>2</v>
      </c>
    </row>
    <row r="5" spans="1:3" x14ac:dyDescent="0.25">
      <c r="A5" s="9" t="s">
        <v>3</v>
      </c>
      <c r="B5" s="9" t="s">
        <v>4</v>
      </c>
    </row>
    <row r="6" spans="1:3" x14ac:dyDescent="0.25">
      <c r="A6" s="9" t="s">
        <v>5</v>
      </c>
      <c r="B6" s="9" t="s">
        <v>6</v>
      </c>
    </row>
    <row r="7" spans="1:3" x14ac:dyDescent="0.25">
      <c r="A7" s="9" t="s">
        <v>7</v>
      </c>
      <c r="B7" s="9">
        <v>150</v>
      </c>
    </row>
    <row r="8" spans="1:3" x14ac:dyDescent="0.25">
      <c r="A8" s="9" t="s">
        <v>8</v>
      </c>
      <c r="B8" s="9">
        <v>1000</v>
      </c>
    </row>
    <row r="9" spans="1:3" x14ac:dyDescent="0.25">
      <c r="A9" s="9" t="s">
        <v>9</v>
      </c>
      <c r="B9" s="9">
        <f>B7*B8</f>
        <v>150000</v>
      </c>
    </row>
    <row r="10" spans="1:3" x14ac:dyDescent="0.25">
      <c r="A10" s="9" t="s">
        <v>10</v>
      </c>
      <c r="B10" s="11">
        <f>B9*1%</f>
        <v>1500</v>
      </c>
    </row>
    <row r="11" spans="1:3" x14ac:dyDescent="0.25">
      <c r="A11" s="10" t="s">
        <v>11</v>
      </c>
      <c r="B11" s="9" t="s">
        <v>12</v>
      </c>
      <c r="C11" s="9">
        <v>160</v>
      </c>
    </row>
    <row r="12" spans="1:3" x14ac:dyDescent="0.25">
      <c r="B12" s="9" t="s">
        <v>15</v>
      </c>
      <c r="C12" s="9">
        <v>154</v>
      </c>
    </row>
    <row r="13" spans="1:3" x14ac:dyDescent="0.25">
      <c r="B13" s="9" t="s">
        <v>16</v>
      </c>
      <c r="C13" s="9">
        <v>143</v>
      </c>
    </row>
    <row r="14" spans="1:3" x14ac:dyDescent="0.25">
      <c r="B14" s="9" t="s">
        <v>17</v>
      </c>
      <c r="C14" s="9">
        <v>170</v>
      </c>
    </row>
    <row r="16" spans="1:3" ht="16.5" x14ac:dyDescent="0.35">
      <c r="A16" s="3" t="s">
        <v>18</v>
      </c>
    </row>
    <row r="18" spans="1:6" x14ac:dyDescent="0.25">
      <c r="A18" s="1" t="s">
        <v>21</v>
      </c>
      <c r="B18" s="1" t="s">
        <v>22</v>
      </c>
      <c r="C18" s="1">
        <f>B9+B10</f>
        <v>151500</v>
      </c>
      <c r="D18" s="1" t="s">
        <v>48</v>
      </c>
    </row>
    <row r="20" spans="1:6" x14ac:dyDescent="0.25">
      <c r="A20" s="1" t="s">
        <v>24</v>
      </c>
      <c r="B20" s="1" t="s">
        <v>25</v>
      </c>
      <c r="C20" s="1">
        <f>SUM(C18:C19)</f>
        <v>151500</v>
      </c>
    </row>
    <row r="22" spans="1:6" ht="16.5" x14ac:dyDescent="0.35">
      <c r="A22" s="3" t="s">
        <v>26</v>
      </c>
    </row>
    <row r="24" spans="1:6" x14ac:dyDescent="0.25">
      <c r="A24" s="2" t="s">
        <v>27</v>
      </c>
      <c r="B24" s="2" t="s">
        <v>6</v>
      </c>
      <c r="C24" s="2" t="s">
        <v>12</v>
      </c>
      <c r="D24" s="2" t="s">
        <v>15</v>
      </c>
      <c r="E24" s="2" t="s">
        <v>16</v>
      </c>
      <c r="F24" s="2" t="s">
        <v>17</v>
      </c>
    </row>
    <row r="25" spans="1:6" x14ac:dyDescent="0.25">
      <c r="A25" s="1" t="s">
        <v>28</v>
      </c>
      <c r="B25" s="1">
        <v>0</v>
      </c>
      <c r="C25" s="1">
        <f>B28</f>
        <v>151500</v>
      </c>
      <c r="D25" s="1">
        <f t="shared" ref="D25:F25" si="0">C28</f>
        <v>160000</v>
      </c>
      <c r="E25" s="1">
        <f t="shared" si="0"/>
        <v>154000</v>
      </c>
      <c r="F25" s="1">
        <f t="shared" si="0"/>
        <v>143000</v>
      </c>
    </row>
    <row r="26" spans="1:6" x14ac:dyDescent="0.25">
      <c r="A26" s="1" t="s">
        <v>29</v>
      </c>
      <c r="B26" s="4">
        <f>C18</f>
        <v>151500</v>
      </c>
      <c r="C26" s="4">
        <v>0</v>
      </c>
      <c r="D26" s="4">
        <v>0</v>
      </c>
      <c r="E26" s="4">
        <v>0</v>
      </c>
      <c r="F26" s="4">
        <v>0</v>
      </c>
    </row>
    <row r="27" spans="1:6" s="2" customFormat="1" ht="14.25" x14ac:dyDescent="0.2">
      <c r="A27" s="2" t="s">
        <v>30</v>
      </c>
      <c r="B27" s="2">
        <f>SUM(B25:B26)</f>
        <v>151500</v>
      </c>
      <c r="C27" s="2">
        <f t="shared" ref="C27:F27" si="1">SUM(C25:C26)</f>
        <v>151500</v>
      </c>
      <c r="D27" s="2">
        <f t="shared" si="1"/>
        <v>160000</v>
      </c>
      <c r="E27" s="2">
        <f t="shared" si="1"/>
        <v>154000</v>
      </c>
      <c r="F27" s="2">
        <f t="shared" si="1"/>
        <v>143000</v>
      </c>
    </row>
    <row r="28" spans="1:6" x14ac:dyDescent="0.25">
      <c r="A28" s="1" t="s">
        <v>31</v>
      </c>
      <c r="B28" s="1">
        <f>B27</f>
        <v>151500</v>
      </c>
      <c r="C28" s="1">
        <f>C11*B8</f>
        <v>160000</v>
      </c>
      <c r="D28" s="1">
        <f>B8*C12</f>
        <v>154000</v>
      </c>
      <c r="E28" s="1">
        <f>C13*B8</f>
        <v>143000</v>
      </c>
      <c r="F28" s="1">
        <f>C14*B8</f>
        <v>170000</v>
      </c>
    </row>
    <row r="29" spans="1:6" ht="15.75" thickBot="1" x14ac:dyDescent="0.3">
      <c r="A29" s="1" t="s">
        <v>32</v>
      </c>
      <c r="B29" s="5">
        <f>B28-B27</f>
        <v>0</v>
      </c>
      <c r="C29" s="5">
        <f>C28-C27</f>
        <v>8500</v>
      </c>
      <c r="D29" s="5">
        <f>D28-D27</f>
        <v>-6000</v>
      </c>
      <c r="E29" s="5">
        <f>E28-E27</f>
        <v>-11000</v>
      </c>
      <c r="F29" s="5">
        <f>F28-F27</f>
        <v>27000</v>
      </c>
    </row>
    <row r="30" spans="1:6" ht="15.75" thickTop="1" x14ac:dyDescent="0.25"/>
    <row r="32" spans="1:6" x14ac:dyDescent="0.25">
      <c r="A32" s="2" t="s">
        <v>33</v>
      </c>
    </row>
    <row r="33" spans="1:7" x14ac:dyDescent="0.25">
      <c r="A33" s="2" t="s">
        <v>34</v>
      </c>
      <c r="C33" s="2" t="s">
        <v>12</v>
      </c>
      <c r="D33" s="2" t="s">
        <v>15</v>
      </c>
      <c r="E33" s="2" t="s">
        <v>16</v>
      </c>
      <c r="F33" s="2" t="s">
        <v>17</v>
      </c>
      <c r="G33" s="1" t="s">
        <v>35</v>
      </c>
    </row>
    <row r="34" spans="1:7" x14ac:dyDescent="0.25">
      <c r="A34" s="1" t="s">
        <v>36</v>
      </c>
    </row>
    <row r="35" spans="1:7" x14ac:dyDescent="0.25">
      <c r="A35" s="1" t="s">
        <v>37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25">
      <c r="A36" s="1" t="s">
        <v>38</v>
      </c>
      <c r="C36" s="1">
        <f>-C19</f>
        <v>0</v>
      </c>
      <c r="D36" s="1">
        <v>0</v>
      </c>
      <c r="E36" s="1">
        <v>0</v>
      </c>
      <c r="F36" s="1">
        <v>0</v>
      </c>
      <c r="G36" s="1">
        <f>SUM(C36:F36)</f>
        <v>0</v>
      </c>
    </row>
    <row r="37" spans="1:7" x14ac:dyDescent="0.25">
      <c r="A37" s="1" t="s">
        <v>39</v>
      </c>
      <c r="C37" s="7">
        <f>SUM(C35:C36)</f>
        <v>0</v>
      </c>
      <c r="D37" s="7">
        <f>SUM(D35:D36)</f>
        <v>0</v>
      </c>
      <c r="E37" s="7">
        <f>SUM(E35:E36)</f>
        <v>0</v>
      </c>
      <c r="F37" s="7">
        <f>SUM(F35:F36)</f>
        <v>0</v>
      </c>
      <c r="G37" s="7">
        <f>SUM(G35:G36)</f>
        <v>0</v>
      </c>
    </row>
    <row r="38" spans="1:7" ht="16.5" x14ac:dyDescent="0.35">
      <c r="A38" s="3" t="s">
        <v>40</v>
      </c>
    </row>
    <row r="39" spans="1:7" ht="16.5" x14ac:dyDescent="0.35">
      <c r="A39" s="3" t="s">
        <v>49</v>
      </c>
    </row>
    <row r="40" spans="1:7" ht="17.25" x14ac:dyDescent="0.4">
      <c r="A40" s="6"/>
    </row>
    <row r="41" spans="1:7" ht="17.25" x14ac:dyDescent="0.4">
      <c r="A41" s="6"/>
    </row>
    <row r="42" spans="1:7" ht="16.5" x14ac:dyDescent="0.35">
      <c r="A42" s="3" t="s">
        <v>50</v>
      </c>
    </row>
    <row r="43" spans="1:7" x14ac:dyDescent="0.25">
      <c r="A43" s="1" t="s">
        <v>51</v>
      </c>
      <c r="C43" s="1">
        <f>C29</f>
        <v>8500</v>
      </c>
      <c r="D43" s="1">
        <f>D29</f>
        <v>-6000</v>
      </c>
      <c r="E43" s="1">
        <f>E29</f>
        <v>-11000</v>
      </c>
      <c r="F43" s="1">
        <f>F29</f>
        <v>27000</v>
      </c>
      <c r="G43" s="1">
        <f>SUM(C43:F43)</f>
        <v>18500</v>
      </c>
    </row>
    <row r="45" spans="1:7" ht="15.75" thickBot="1" x14ac:dyDescent="0.3">
      <c r="A45" s="1" t="s">
        <v>41</v>
      </c>
      <c r="C45" s="5">
        <f>SUM(C37:C44)</f>
        <v>8500</v>
      </c>
      <c r="D45" s="5">
        <f t="shared" ref="D45:G45" si="2">SUM(D37:D44)</f>
        <v>-6000</v>
      </c>
      <c r="E45" s="5">
        <f t="shared" si="2"/>
        <v>-11000</v>
      </c>
      <c r="F45" s="5">
        <f t="shared" si="2"/>
        <v>27000</v>
      </c>
      <c r="G45" s="5">
        <f t="shared" si="2"/>
        <v>18500</v>
      </c>
    </row>
    <row r="46" spans="1:7" ht="15.75" thickTop="1" x14ac:dyDescent="0.25"/>
    <row r="48" spans="1:7" x14ac:dyDescent="0.25">
      <c r="A48" s="2" t="s">
        <v>42</v>
      </c>
    </row>
    <row r="49" spans="1:6" x14ac:dyDescent="0.25">
      <c r="A49" s="2" t="s">
        <v>43</v>
      </c>
      <c r="B49" s="8" t="s">
        <v>6</v>
      </c>
      <c r="C49" s="8" t="s">
        <v>12</v>
      </c>
      <c r="D49" s="8" t="s">
        <v>15</v>
      </c>
      <c r="E49" s="8" t="s">
        <v>16</v>
      </c>
      <c r="F49" s="8" t="s">
        <v>17</v>
      </c>
    </row>
    <row r="50" spans="1:6" x14ac:dyDescent="0.25">
      <c r="A50" s="8" t="s">
        <v>44</v>
      </c>
      <c r="B50" s="9"/>
      <c r="C50" s="9"/>
      <c r="D50" s="9"/>
      <c r="E50" s="9"/>
      <c r="F50" s="9"/>
    </row>
    <row r="51" spans="1:6" x14ac:dyDescent="0.25">
      <c r="A51" s="8" t="s">
        <v>45</v>
      </c>
      <c r="B51" s="9"/>
      <c r="C51" s="9"/>
      <c r="D51" s="9"/>
      <c r="E51" s="9"/>
      <c r="F51" s="9"/>
    </row>
    <row r="52" spans="1:6" x14ac:dyDescent="0.25">
      <c r="A52" s="9" t="s">
        <v>46</v>
      </c>
      <c r="B52" s="9">
        <f>B28</f>
        <v>151500</v>
      </c>
      <c r="C52" s="9">
        <f>C28</f>
        <v>160000</v>
      </c>
      <c r="D52" s="9">
        <f>D28</f>
        <v>154000</v>
      </c>
      <c r="E52" s="9">
        <f>E28</f>
        <v>143000</v>
      </c>
      <c r="F52" s="9">
        <f>F28</f>
        <v>170000</v>
      </c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9"/>
      <c r="B54" s="9"/>
      <c r="C54" s="9"/>
      <c r="D54" s="9"/>
      <c r="E54" s="9"/>
      <c r="F54" s="9"/>
    </row>
    <row r="55" spans="1:6" x14ac:dyDescent="0.25">
      <c r="A55" s="8" t="s">
        <v>52</v>
      </c>
      <c r="B55" s="9"/>
      <c r="C55" s="9"/>
      <c r="D55" s="9"/>
      <c r="E55" s="9"/>
      <c r="F55" s="9"/>
    </row>
    <row r="56" spans="1:6" x14ac:dyDescent="0.25">
      <c r="A56" s="9" t="s">
        <v>53</v>
      </c>
      <c r="B56" s="9"/>
      <c r="C56" s="9"/>
      <c r="D56" s="9"/>
      <c r="E56" s="9"/>
      <c r="F56" s="9"/>
    </row>
    <row r="57" spans="1:6" x14ac:dyDescent="0.25">
      <c r="A57" s="9" t="s">
        <v>54</v>
      </c>
      <c r="B57" s="9"/>
      <c r="C57" s="9"/>
      <c r="D57" s="9"/>
      <c r="E57" s="9"/>
      <c r="F57" s="9"/>
    </row>
    <row r="58" spans="1:6" x14ac:dyDescent="0.25">
      <c r="A58" s="9" t="s">
        <v>55</v>
      </c>
      <c r="B58" s="9"/>
      <c r="C58" s="9">
        <f>C43</f>
        <v>8500</v>
      </c>
      <c r="D58" s="9">
        <f>C58+D43</f>
        <v>2500</v>
      </c>
      <c r="E58" s="9">
        <f>D58+E43</f>
        <v>-8500</v>
      </c>
      <c r="F58" s="9">
        <f>E58+F43</f>
        <v>18500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workbookViewId="0">
      <selection activeCell="I11" sqref="I11"/>
    </sheetView>
  </sheetViews>
  <sheetFormatPr defaultColWidth="9.28515625" defaultRowHeight="15" x14ac:dyDescent="0.25"/>
  <cols>
    <col min="1" max="1" width="27.42578125" style="1" customWidth="1"/>
    <col min="2" max="3" width="9.28515625" style="1"/>
    <col min="4" max="4" width="13.28515625" style="1" customWidth="1"/>
    <col min="5" max="5" width="10" style="1" bestFit="1" customWidth="1"/>
    <col min="6" max="7" width="9.28515625" style="1"/>
    <col min="8" max="8" width="4.140625" style="1" customWidth="1"/>
    <col min="9" max="9" width="9.28515625" style="1"/>
    <col min="10" max="10" width="10.28515625" style="1" customWidth="1"/>
    <col min="11" max="11" width="6.5703125" style="1" customWidth="1"/>
    <col min="12" max="12" width="10.85546875" style="1" bestFit="1" customWidth="1"/>
    <col min="13" max="13" width="10.5703125" style="1" customWidth="1"/>
    <col min="14" max="16384" width="9.28515625" style="1"/>
  </cols>
  <sheetData>
    <row r="2" spans="1:10" x14ac:dyDescent="0.25">
      <c r="A2" s="2" t="s">
        <v>56</v>
      </c>
    </row>
    <row r="4" spans="1:10" x14ac:dyDescent="0.25">
      <c r="A4" s="2" t="s">
        <v>57</v>
      </c>
      <c r="I4" s="8" t="s">
        <v>58</v>
      </c>
      <c r="J4" s="8" t="s">
        <v>59</v>
      </c>
    </row>
    <row r="5" spans="1:10" x14ac:dyDescent="0.25">
      <c r="A5" s="9" t="s">
        <v>60</v>
      </c>
      <c r="B5" s="9">
        <v>1000</v>
      </c>
      <c r="C5" s="9"/>
      <c r="I5" s="14" t="s">
        <v>61</v>
      </c>
      <c r="J5" s="9">
        <f>-B5-B14</f>
        <v>-1022</v>
      </c>
    </row>
    <row r="6" spans="1:10" x14ac:dyDescent="0.25">
      <c r="A6" s="9" t="s">
        <v>62</v>
      </c>
      <c r="B6" s="9" t="s">
        <v>6</v>
      </c>
      <c r="C6" s="9"/>
      <c r="I6" s="9">
        <v>1</v>
      </c>
      <c r="J6" s="18">
        <f>G12</f>
        <v>315.47080370609785</v>
      </c>
    </row>
    <row r="7" spans="1:10" x14ac:dyDescent="0.25">
      <c r="A7" s="9" t="s">
        <v>58</v>
      </c>
      <c r="B7" s="9">
        <v>4</v>
      </c>
      <c r="C7" s="9" t="s">
        <v>63</v>
      </c>
      <c r="I7" s="9">
        <v>2</v>
      </c>
      <c r="J7" s="18">
        <f>J6</f>
        <v>315.47080370609785</v>
      </c>
    </row>
    <row r="8" spans="1:10" x14ac:dyDescent="0.25">
      <c r="A8" s="9" t="s">
        <v>64</v>
      </c>
      <c r="B8" s="9" t="s">
        <v>65</v>
      </c>
      <c r="C8" s="9"/>
      <c r="I8" s="9">
        <v>3</v>
      </c>
      <c r="J8" s="18">
        <f>J7</f>
        <v>315.47080370609785</v>
      </c>
    </row>
    <row r="9" spans="1:10" x14ac:dyDescent="0.25">
      <c r="A9" s="9" t="s">
        <v>66</v>
      </c>
      <c r="B9" s="16">
        <v>0.1</v>
      </c>
      <c r="C9" s="9" t="s">
        <v>67</v>
      </c>
      <c r="I9" s="9">
        <v>4</v>
      </c>
      <c r="J9" s="18">
        <f>J8</f>
        <v>315.47080370609785</v>
      </c>
    </row>
    <row r="10" spans="1:10" ht="16.5" x14ac:dyDescent="0.35">
      <c r="A10" s="3" t="s">
        <v>68</v>
      </c>
      <c r="I10" s="9"/>
      <c r="J10" s="15">
        <f>IRR(J5:J9)</f>
        <v>9.0016508728338884E-2</v>
      </c>
    </row>
    <row r="11" spans="1:10" x14ac:dyDescent="0.25">
      <c r="A11" s="9" t="s">
        <v>69</v>
      </c>
      <c r="B11" s="17">
        <f>(1-(1/(1+B9)^B7))/B9</f>
        <v>3.1698654463492946</v>
      </c>
    </row>
    <row r="12" spans="1:10" x14ac:dyDescent="0.25">
      <c r="A12" s="9" t="s">
        <v>70</v>
      </c>
      <c r="B12" s="24">
        <f>B5/B11</f>
        <v>315.47080370609768</v>
      </c>
      <c r="D12" s="1" t="s">
        <v>71</v>
      </c>
      <c r="G12" s="12">
        <f>-PMT(B9,B7,B5)</f>
        <v>315.47080370609785</v>
      </c>
    </row>
    <row r="14" spans="1:10" x14ac:dyDescent="0.25">
      <c r="A14" s="9" t="s">
        <v>38</v>
      </c>
      <c r="B14" s="9">
        <v>22</v>
      </c>
    </row>
    <row r="15" spans="1:10" x14ac:dyDescent="0.25">
      <c r="A15" s="9" t="s">
        <v>72</v>
      </c>
      <c r="B15" s="9">
        <f>B5+B14</f>
        <v>1022</v>
      </c>
    </row>
    <row r="16" spans="1:10" x14ac:dyDescent="0.25">
      <c r="A16" s="19"/>
      <c r="B16" s="19"/>
    </row>
    <row r="17" spans="1:5" x14ac:dyDescent="0.25">
      <c r="A17" s="20" t="s">
        <v>73</v>
      </c>
      <c r="B17" s="19"/>
    </row>
    <row r="18" spans="1:5" x14ac:dyDescent="0.25">
      <c r="A18" s="1" t="s">
        <v>74</v>
      </c>
    </row>
    <row r="19" spans="1:5" x14ac:dyDescent="0.25">
      <c r="A19" s="1" t="s">
        <v>75</v>
      </c>
    </row>
    <row r="21" spans="1:5" x14ac:dyDescent="0.25">
      <c r="A21" s="9" t="s">
        <v>76</v>
      </c>
      <c r="B21" s="15">
        <f>J10</f>
        <v>9.0016508728338884E-2</v>
      </c>
    </row>
    <row r="24" spans="1:5" x14ac:dyDescent="0.25">
      <c r="A24" s="2" t="s">
        <v>77</v>
      </c>
      <c r="D24" s="1" t="s">
        <v>78</v>
      </c>
    </row>
    <row r="26" spans="1:5" ht="29.25" x14ac:dyDescent="0.25">
      <c r="A26" s="57" t="s">
        <v>79</v>
      </c>
      <c r="B26" s="57" t="s">
        <v>80</v>
      </c>
      <c r="C26" s="21" t="s">
        <v>81</v>
      </c>
      <c r="D26" s="57" t="s">
        <v>82</v>
      </c>
      <c r="E26" s="57" t="s">
        <v>83</v>
      </c>
    </row>
    <row r="27" spans="1:5" x14ac:dyDescent="0.25">
      <c r="A27" s="57"/>
      <c r="B27" s="57"/>
      <c r="C27" s="22">
        <f>B21</f>
        <v>9.0016508728338884E-2</v>
      </c>
      <c r="D27" s="57"/>
      <c r="E27" s="57"/>
    </row>
    <row r="28" spans="1:5" x14ac:dyDescent="0.25">
      <c r="A28" s="9">
        <v>1</v>
      </c>
      <c r="B28" s="9">
        <f>B15</f>
        <v>1022</v>
      </c>
      <c r="C28" s="24">
        <f>B28*$C$27</f>
        <v>91.996871920362338</v>
      </c>
      <c r="D28" s="24">
        <f>-G12</f>
        <v>-315.47080370609785</v>
      </c>
      <c r="E28" s="9">
        <f>SUM(B28:D28)</f>
        <v>798.52606821426446</v>
      </c>
    </row>
    <row r="29" spans="1:5" x14ac:dyDescent="0.25">
      <c r="A29" s="9">
        <v>2</v>
      </c>
      <c r="B29" s="9">
        <f>E28</f>
        <v>798.52606821426446</v>
      </c>
      <c r="C29" s="24">
        <f t="shared" ref="C29:C31" si="0">B29*$C$27</f>
        <v>71.880528789215461</v>
      </c>
      <c r="D29" s="24">
        <f>D28</f>
        <v>-315.47080370609785</v>
      </c>
      <c r="E29" s="9">
        <f>SUM(B29:D29)</f>
        <v>554.93579329738202</v>
      </c>
    </row>
    <row r="30" spans="1:5" x14ac:dyDescent="0.25">
      <c r="A30" s="9">
        <v>3</v>
      </c>
      <c r="B30" s="9">
        <f>E29</f>
        <v>554.93579329738202</v>
      </c>
      <c r="C30" s="24">
        <f t="shared" si="0"/>
        <v>49.953382681021452</v>
      </c>
      <c r="D30" s="24">
        <f>D29</f>
        <v>-315.47080370609785</v>
      </c>
      <c r="E30" s="9">
        <f>SUM(B30:D30)</f>
        <v>289.41837227230565</v>
      </c>
    </row>
    <row r="31" spans="1:5" x14ac:dyDescent="0.25">
      <c r="A31" s="9">
        <v>4</v>
      </c>
      <c r="B31" s="9">
        <f>E30</f>
        <v>289.41837227230565</v>
      </c>
      <c r="C31" s="24">
        <f t="shared" si="0"/>
        <v>26.052431433791632</v>
      </c>
      <c r="D31" s="24">
        <f>D30</f>
        <v>-315.47080370609785</v>
      </c>
      <c r="E31" s="24">
        <f>ROUND(SUM(B31:D31),2)</f>
        <v>0</v>
      </c>
    </row>
    <row r="32" spans="1:5" x14ac:dyDescent="0.25">
      <c r="A32" s="12"/>
      <c r="B32" s="12"/>
      <c r="C32" s="25">
        <f>SUM(C28:C31)</f>
        <v>239.88321482439088</v>
      </c>
      <c r="D32" s="25">
        <f>SUM(D28:D31)</f>
        <v>-1261.8832148243914</v>
      </c>
      <c r="E32" s="24"/>
    </row>
    <row r="35" spans="1:13" x14ac:dyDescent="0.25">
      <c r="A35" s="23" t="s">
        <v>84</v>
      </c>
      <c r="B35" s="12"/>
      <c r="C35" s="12"/>
      <c r="D35" s="12"/>
      <c r="E35" s="12"/>
      <c r="F35" s="12"/>
    </row>
    <row r="36" spans="1:13" x14ac:dyDescent="0.25">
      <c r="A36" s="12"/>
      <c r="B36" s="12"/>
      <c r="C36" s="12"/>
      <c r="D36" s="12"/>
      <c r="E36" s="12"/>
      <c r="F36" s="12"/>
    </row>
    <row r="37" spans="1:13" x14ac:dyDescent="0.25">
      <c r="A37" s="24" t="s">
        <v>85</v>
      </c>
      <c r="B37" s="12"/>
      <c r="C37" s="24" t="s">
        <v>86</v>
      </c>
      <c r="D37" s="24" t="s">
        <v>87</v>
      </c>
      <c r="E37" s="24" t="s">
        <v>88</v>
      </c>
      <c r="F37" s="24" t="s">
        <v>89</v>
      </c>
      <c r="G37" s="24" t="s">
        <v>35</v>
      </c>
    </row>
    <row r="38" spans="1:13" x14ac:dyDescent="0.25">
      <c r="A38" s="24"/>
      <c r="B38" s="12"/>
      <c r="C38" s="24"/>
      <c r="D38" s="24"/>
      <c r="E38" s="24"/>
      <c r="F38" s="24"/>
      <c r="G38" s="24"/>
    </row>
    <row r="39" spans="1:13" x14ac:dyDescent="0.25">
      <c r="A39" s="24" t="s">
        <v>90</v>
      </c>
      <c r="B39" s="12"/>
      <c r="C39" s="24">
        <f>C28</f>
        <v>91.996871920362338</v>
      </c>
      <c r="D39" s="24">
        <f>C29</f>
        <v>71.880528789215461</v>
      </c>
      <c r="E39" s="24">
        <f>C30</f>
        <v>49.953382681021452</v>
      </c>
      <c r="F39" s="27">
        <f>C31</f>
        <v>26.052431433791632</v>
      </c>
      <c r="G39" s="29">
        <f>SUM(C39:F39)</f>
        <v>239.88321482439088</v>
      </c>
      <c r="J39" s="1" t="s">
        <v>91</v>
      </c>
      <c r="L39" s="1" t="s">
        <v>92</v>
      </c>
      <c r="M39" s="12">
        <f>G12*B7</f>
        <v>1261.8832148243914</v>
      </c>
    </row>
    <row r="40" spans="1:13" x14ac:dyDescent="0.25">
      <c r="A40" s="24"/>
      <c r="B40" s="12"/>
      <c r="C40" s="24"/>
      <c r="D40" s="24"/>
      <c r="E40" s="24"/>
      <c r="F40" s="27"/>
      <c r="G40" s="27"/>
      <c r="J40" s="1" t="s">
        <v>60</v>
      </c>
      <c r="M40" s="28">
        <f>-B5</f>
        <v>-1000</v>
      </c>
    </row>
    <row r="41" spans="1:13" x14ac:dyDescent="0.25">
      <c r="A41" s="25" t="s">
        <v>93</v>
      </c>
      <c r="B41" s="23"/>
      <c r="C41" s="25"/>
      <c r="D41" s="25"/>
      <c r="E41" s="25"/>
      <c r="F41" s="25"/>
      <c r="G41" s="25"/>
      <c r="J41" s="1" t="s">
        <v>94</v>
      </c>
      <c r="M41" s="12">
        <f>SUM(M39:M40)</f>
        <v>261.88321482439142</v>
      </c>
    </row>
    <row r="42" spans="1:13" ht="16.5" x14ac:dyDescent="0.35">
      <c r="A42" s="26" t="s">
        <v>95</v>
      </c>
      <c r="C42" s="9"/>
      <c r="D42" s="9"/>
      <c r="E42" s="9"/>
      <c r="F42" s="9"/>
      <c r="G42" s="9"/>
      <c r="J42" s="1" t="s">
        <v>38</v>
      </c>
      <c r="M42" s="12">
        <f>-B14</f>
        <v>-22</v>
      </c>
    </row>
    <row r="43" spans="1:13" ht="15.75" thickBot="1" x14ac:dyDescent="0.3">
      <c r="A43" s="9"/>
      <c r="C43" s="9"/>
      <c r="D43" s="9"/>
      <c r="E43" s="9"/>
      <c r="F43" s="9"/>
      <c r="G43" s="9"/>
      <c r="J43" s="1" t="s">
        <v>96</v>
      </c>
      <c r="M43" s="30">
        <f>SUM(M41:M42)</f>
        <v>239.88321482439142</v>
      </c>
    </row>
    <row r="44" spans="1:13" ht="15.75" thickTop="1" x14ac:dyDescent="0.25">
      <c r="A44" s="9"/>
      <c r="C44" s="9"/>
      <c r="D44" s="9"/>
      <c r="E44" s="9"/>
      <c r="F44" s="9"/>
      <c r="G44" s="9"/>
    </row>
    <row r="45" spans="1:13" s="2" customFormat="1" ht="14.25" x14ac:dyDescent="0.2">
      <c r="A45" s="8" t="s">
        <v>97</v>
      </c>
      <c r="C45" s="8"/>
      <c r="D45" s="8"/>
      <c r="E45" s="8"/>
      <c r="F45" s="8"/>
      <c r="G45" s="8"/>
    </row>
    <row r="48" spans="1:13" x14ac:dyDescent="0.25">
      <c r="A48" s="24" t="s">
        <v>98</v>
      </c>
      <c r="B48" s="24" t="s">
        <v>99</v>
      </c>
      <c r="C48" s="24" t="s">
        <v>86</v>
      </c>
      <c r="D48" s="24" t="s">
        <v>87</v>
      </c>
      <c r="E48" s="24" t="s">
        <v>88</v>
      </c>
      <c r="F48" s="24" t="s">
        <v>89</v>
      </c>
    </row>
    <row r="49" spans="1:6" x14ac:dyDescent="0.25">
      <c r="A49" s="25" t="s">
        <v>44</v>
      </c>
      <c r="B49" s="24"/>
      <c r="C49" s="24"/>
      <c r="D49" s="24"/>
      <c r="E49" s="24"/>
      <c r="F49" s="24"/>
    </row>
    <row r="50" spans="1:6" x14ac:dyDescent="0.25">
      <c r="A50" s="24" t="s">
        <v>100</v>
      </c>
      <c r="B50" s="24">
        <f>B28</f>
        <v>1022</v>
      </c>
      <c r="C50" s="24">
        <f>E28</f>
        <v>798.52606821426446</v>
      </c>
      <c r="D50" s="24">
        <f>E29</f>
        <v>554.93579329738202</v>
      </c>
      <c r="E50" s="24">
        <f>E30</f>
        <v>289.41837227230565</v>
      </c>
      <c r="F50" s="24">
        <f>E31</f>
        <v>0</v>
      </c>
    </row>
    <row r="51" spans="1:6" x14ac:dyDescent="0.25">
      <c r="A51" s="24"/>
      <c r="B51" s="24"/>
      <c r="C51" s="24"/>
      <c r="D51" s="24"/>
      <c r="E51" s="24"/>
      <c r="F51" s="24"/>
    </row>
  </sheetData>
  <mergeCells count="4">
    <mergeCell ref="A26:A27"/>
    <mergeCell ref="B26:B27"/>
    <mergeCell ref="D26:D27"/>
    <mergeCell ref="E26:E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8"/>
  <sheetViews>
    <sheetView topLeftCell="A13" zoomScale="90" zoomScaleNormal="90" workbookViewId="0">
      <selection activeCell="I11" sqref="I11"/>
    </sheetView>
  </sheetViews>
  <sheetFormatPr defaultColWidth="9.28515625" defaultRowHeight="15" x14ac:dyDescent="0.25"/>
  <cols>
    <col min="1" max="1" width="29.28515625" style="1" customWidth="1"/>
    <col min="2" max="2" width="9.28515625" style="1"/>
    <col min="3" max="3" width="9.7109375" style="1" customWidth="1"/>
    <col min="4" max="4" width="13.28515625" style="1" customWidth="1"/>
    <col min="5" max="5" width="11.140625" style="1" customWidth="1"/>
    <col min="6" max="6" width="10.28515625" style="1" bestFit="1" customWidth="1"/>
    <col min="7" max="7" width="9.28515625" style="1"/>
    <col min="8" max="8" width="9.85546875" style="1" customWidth="1"/>
    <col min="9" max="9" width="1.5703125" style="1" customWidth="1"/>
    <col min="10" max="10" width="10.28515625" style="1" customWidth="1"/>
    <col min="11" max="11" width="4.5703125" style="1" customWidth="1"/>
    <col min="12" max="12" width="13" style="1" customWidth="1"/>
    <col min="13" max="13" width="10.5703125" style="1" customWidth="1"/>
    <col min="14" max="16384" width="9.28515625" style="1"/>
  </cols>
  <sheetData>
    <row r="2" spans="1:6" x14ac:dyDescent="0.25">
      <c r="A2" s="2" t="s">
        <v>101</v>
      </c>
    </row>
    <row r="4" spans="1:6" x14ac:dyDescent="0.25">
      <c r="A4" s="2" t="s">
        <v>57</v>
      </c>
    </row>
    <row r="5" spans="1:6" x14ac:dyDescent="0.25">
      <c r="A5" s="9" t="s">
        <v>102</v>
      </c>
      <c r="B5" s="9" t="s">
        <v>6</v>
      </c>
      <c r="C5" s="9"/>
    </row>
    <row r="6" spans="1:6" x14ac:dyDescent="0.25">
      <c r="A6" s="9" t="s">
        <v>103</v>
      </c>
      <c r="B6" s="9">
        <v>900</v>
      </c>
      <c r="C6" s="9"/>
    </row>
    <row r="7" spans="1:6" x14ac:dyDescent="0.25">
      <c r="A7" s="9" t="s">
        <v>104</v>
      </c>
      <c r="B7" s="9">
        <v>1000</v>
      </c>
      <c r="C7" s="9"/>
    </row>
    <row r="8" spans="1:6" x14ac:dyDescent="0.25">
      <c r="A8" s="9" t="s">
        <v>105</v>
      </c>
      <c r="B8" s="16">
        <v>0.1</v>
      </c>
      <c r="C8" s="9" t="s">
        <v>106</v>
      </c>
    </row>
    <row r="9" spans="1:6" x14ac:dyDescent="0.25">
      <c r="A9" s="9" t="s">
        <v>107</v>
      </c>
      <c r="B9" s="9" t="s">
        <v>108</v>
      </c>
      <c r="C9" s="9"/>
    </row>
    <row r="11" spans="1:6" x14ac:dyDescent="0.25">
      <c r="A11" s="19"/>
      <c r="B11" s="19"/>
      <c r="C11" s="19"/>
    </row>
    <row r="12" spans="1:6" x14ac:dyDescent="0.25">
      <c r="A12" s="20" t="s">
        <v>73</v>
      </c>
      <c r="B12" s="19"/>
      <c r="E12" s="8" t="s">
        <v>62</v>
      </c>
      <c r="F12" s="8" t="s">
        <v>59</v>
      </c>
    </row>
    <row r="13" spans="1:6" x14ac:dyDescent="0.25">
      <c r="A13" s="1" t="s">
        <v>74</v>
      </c>
      <c r="E13" s="14" t="s">
        <v>6</v>
      </c>
      <c r="F13" s="9">
        <f>-B6</f>
        <v>-900</v>
      </c>
    </row>
    <row r="14" spans="1:6" x14ac:dyDescent="0.25">
      <c r="A14" s="1" t="s">
        <v>75</v>
      </c>
      <c r="E14" s="9" t="s">
        <v>15</v>
      </c>
      <c r="F14" s="18">
        <f>B7*B8/2</f>
        <v>50</v>
      </c>
    </row>
    <row r="15" spans="1:6" x14ac:dyDescent="0.25">
      <c r="E15" s="9" t="s">
        <v>17</v>
      </c>
      <c r="F15" s="18">
        <f>F14</f>
        <v>50</v>
      </c>
    </row>
    <row r="16" spans="1:6" x14ac:dyDescent="0.25">
      <c r="A16" s="9" t="s">
        <v>76</v>
      </c>
      <c r="B16" s="15">
        <f>F19</f>
        <v>0.16041184065544467</v>
      </c>
      <c r="E16" s="9" t="s">
        <v>109</v>
      </c>
      <c r="F16" s="18">
        <f>F15</f>
        <v>50</v>
      </c>
    </row>
    <row r="17" spans="1:7" x14ac:dyDescent="0.25">
      <c r="E17" s="9" t="s">
        <v>6</v>
      </c>
      <c r="F17" s="18">
        <f>F16+B7</f>
        <v>1050</v>
      </c>
    </row>
    <row r="18" spans="1:7" x14ac:dyDescent="0.25">
      <c r="E18" s="8"/>
      <c r="F18" s="31">
        <f>IRR(F13:F17)</f>
        <v>8.0205920327722335E-2</v>
      </c>
      <c r="G18" s="1" t="s">
        <v>110</v>
      </c>
    </row>
    <row r="19" spans="1:7" x14ac:dyDescent="0.25">
      <c r="E19" s="20"/>
      <c r="F19" s="13">
        <f>F18*2</f>
        <v>0.16041184065544467</v>
      </c>
      <c r="G19" s="1" t="s">
        <v>111</v>
      </c>
    </row>
    <row r="20" spans="1:7" x14ac:dyDescent="0.25">
      <c r="E20" s="20"/>
      <c r="F20" s="32"/>
    </row>
    <row r="21" spans="1:7" x14ac:dyDescent="0.25">
      <c r="A21" s="2" t="s">
        <v>112</v>
      </c>
    </row>
    <row r="23" spans="1:7" ht="29.25" x14ac:dyDescent="0.25">
      <c r="A23" s="57" t="s">
        <v>113</v>
      </c>
      <c r="B23" s="57" t="s">
        <v>80</v>
      </c>
      <c r="C23" s="21" t="s">
        <v>81</v>
      </c>
      <c r="D23" s="57" t="s">
        <v>82</v>
      </c>
      <c r="E23" s="57" t="s">
        <v>83</v>
      </c>
    </row>
    <row r="24" spans="1:7" x14ac:dyDescent="0.25">
      <c r="A24" s="57"/>
      <c r="B24" s="57"/>
      <c r="C24" s="22">
        <f>F18</f>
        <v>8.0205920327722335E-2</v>
      </c>
      <c r="D24" s="57"/>
      <c r="E24" s="57"/>
    </row>
    <row r="25" spans="1:7" x14ac:dyDescent="0.25">
      <c r="A25" s="9" t="s">
        <v>15</v>
      </c>
      <c r="B25" s="9">
        <f>B6</f>
        <v>900</v>
      </c>
      <c r="C25" s="24">
        <f>B25*$C$24</f>
        <v>72.185328294950097</v>
      </c>
      <c r="D25" s="24">
        <f>-F14</f>
        <v>-50</v>
      </c>
      <c r="E25" s="9">
        <f>SUM(B25:D25)</f>
        <v>922.18532829495007</v>
      </c>
    </row>
    <row r="26" spans="1:7" x14ac:dyDescent="0.25">
      <c r="A26" s="9" t="s">
        <v>17</v>
      </c>
      <c r="B26" s="9">
        <f>E25</f>
        <v>922.18532829495007</v>
      </c>
      <c r="C26" s="24">
        <f t="shared" ref="C26:C28" si="0">B26*$C$24</f>
        <v>73.964722968619228</v>
      </c>
      <c r="D26" s="24">
        <f>D25</f>
        <v>-50</v>
      </c>
      <c r="E26" s="9">
        <f>SUM(B26:D26)</f>
        <v>946.15005126356925</v>
      </c>
    </row>
    <row r="27" spans="1:7" x14ac:dyDescent="0.25">
      <c r="A27" s="9" t="s">
        <v>109</v>
      </c>
      <c r="B27" s="9">
        <f>E26</f>
        <v>946.15005126356925</v>
      </c>
      <c r="C27" s="24">
        <f t="shared" si="0"/>
        <v>75.886835629716245</v>
      </c>
      <c r="D27" s="24">
        <f>D26</f>
        <v>-50</v>
      </c>
      <c r="E27" s="9">
        <f>SUM(B27:D27)</f>
        <v>972.03688689328555</v>
      </c>
    </row>
    <row r="28" spans="1:7" x14ac:dyDescent="0.25">
      <c r="A28" s="9" t="s">
        <v>114</v>
      </c>
      <c r="B28" s="9">
        <f>E27</f>
        <v>972.03688689328555</v>
      </c>
      <c r="C28" s="24">
        <f t="shared" si="0"/>
        <v>77.963113105770105</v>
      </c>
      <c r="D28" s="24">
        <f>-F17</f>
        <v>-1050</v>
      </c>
      <c r="E28" s="24">
        <f>ROUND(SUM(B28:D28),2)</f>
        <v>0</v>
      </c>
    </row>
    <row r="29" spans="1:7" x14ac:dyDescent="0.25">
      <c r="A29" s="12"/>
      <c r="B29" s="12"/>
      <c r="C29" s="24">
        <f>SUM(C25:C28)</f>
        <v>299.99999999905566</v>
      </c>
      <c r="D29" s="24">
        <f>SUM(D25:D28)</f>
        <v>-1200</v>
      </c>
      <c r="E29" s="24"/>
    </row>
    <row r="32" spans="1:7" x14ac:dyDescent="0.25">
      <c r="A32" s="23" t="s">
        <v>84</v>
      </c>
      <c r="B32" s="12"/>
      <c r="C32" s="12"/>
      <c r="D32" s="12"/>
      <c r="E32" s="12"/>
      <c r="F32" s="12"/>
    </row>
    <row r="33" spans="1:13" x14ac:dyDescent="0.25">
      <c r="A33" s="12"/>
      <c r="B33" s="12"/>
      <c r="C33" s="12"/>
      <c r="D33" s="12"/>
      <c r="E33" s="12"/>
      <c r="F33" s="12"/>
    </row>
    <row r="34" spans="1:13" x14ac:dyDescent="0.25">
      <c r="A34" s="24" t="s">
        <v>115</v>
      </c>
      <c r="B34" s="12"/>
      <c r="C34" s="9" t="s">
        <v>15</v>
      </c>
      <c r="D34" s="9" t="s">
        <v>17</v>
      </c>
      <c r="E34" s="9" t="s">
        <v>109</v>
      </c>
      <c r="F34" s="9" t="s">
        <v>114</v>
      </c>
      <c r="G34" s="24" t="s">
        <v>35</v>
      </c>
    </row>
    <row r="35" spans="1:13" x14ac:dyDescent="0.25">
      <c r="A35" s="24"/>
      <c r="B35" s="12"/>
      <c r="C35" s="24"/>
      <c r="D35" s="24"/>
      <c r="E35" s="24"/>
      <c r="F35" s="24"/>
      <c r="G35" s="24"/>
    </row>
    <row r="36" spans="1:13" x14ac:dyDescent="0.25">
      <c r="A36" s="24" t="s">
        <v>90</v>
      </c>
      <c r="B36" s="12"/>
      <c r="C36" s="24">
        <f>C25</f>
        <v>72.185328294950097</v>
      </c>
      <c r="D36" s="24">
        <f>C26</f>
        <v>73.964722968619228</v>
      </c>
      <c r="E36" s="24">
        <f>C27</f>
        <v>75.886835629716245</v>
      </c>
      <c r="F36" s="27">
        <f>C28</f>
        <v>77.963113105770105</v>
      </c>
      <c r="G36" s="29">
        <f>SUM(C36:F36)</f>
        <v>299.99999999905566</v>
      </c>
      <c r="J36" s="1" t="s">
        <v>116</v>
      </c>
      <c r="L36" s="1" t="s">
        <v>117</v>
      </c>
      <c r="M36" s="12">
        <f>SUM(F14:F17)</f>
        <v>1200</v>
      </c>
    </row>
    <row r="37" spans="1:13" x14ac:dyDescent="0.25">
      <c r="A37" s="24"/>
      <c r="B37" s="12"/>
      <c r="C37" s="24"/>
      <c r="D37" s="24"/>
      <c r="E37" s="24"/>
      <c r="F37" s="27"/>
      <c r="G37" s="27"/>
      <c r="J37" s="1" t="s">
        <v>103</v>
      </c>
      <c r="M37" s="28">
        <f>-B6</f>
        <v>-900</v>
      </c>
    </row>
    <row r="38" spans="1:13" x14ac:dyDescent="0.25">
      <c r="A38" s="25" t="s">
        <v>93</v>
      </c>
      <c r="B38" s="23"/>
      <c r="C38" s="25"/>
      <c r="D38" s="25"/>
      <c r="E38" s="25"/>
      <c r="F38" s="25"/>
      <c r="G38" s="25"/>
      <c r="J38" s="1" t="s">
        <v>94</v>
      </c>
      <c r="M38" s="12">
        <f>SUM(M36:M37)</f>
        <v>300</v>
      </c>
    </row>
    <row r="39" spans="1:13" ht="16.5" x14ac:dyDescent="0.35">
      <c r="A39" s="26" t="s">
        <v>95</v>
      </c>
      <c r="C39" s="9"/>
      <c r="D39" s="9"/>
      <c r="E39" s="9"/>
      <c r="F39" s="9"/>
      <c r="G39" s="9"/>
      <c r="J39" s="1" t="s">
        <v>38</v>
      </c>
      <c r="M39" s="12">
        <v>0</v>
      </c>
    </row>
    <row r="40" spans="1:13" ht="15.75" thickBot="1" x14ac:dyDescent="0.3">
      <c r="A40" s="9"/>
      <c r="C40" s="9"/>
      <c r="D40" s="9"/>
      <c r="E40" s="9"/>
      <c r="F40" s="9"/>
      <c r="G40" s="9"/>
      <c r="J40" s="1" t="s">
        <v>96</v>
      </c>
      <c r="M40" s="30">
        <f>SUM(M38:M39)</f>
        <v>300</v>
      </c>
    </row>
    <row r="41" spans="1:13" ht="15.75" thickTop="1" x14ac:dyDescent="0.25">
      <c r="A41" s="9"/>
      <c r="C41" s="9"/>
      <c r="D41" s="9"/>
      <c r="E41" s="9"/>
      <c r="F41" s="9"/>
      <c r="G41" s="9"/>
    </row>
    <row r="42" spans="1:13" s="2" customFormat="1" ht="14.25" x14ac:dyDescent="0.2">
      <c r="A42" s="8" t="s">
        <v>97</v>
      </c>
      <c r="C42" s="8"/>
      <c r="D42" s="8"/>
      <c r="E42" s="8"/>
      <c r="F42" s="8"/>
      <c r="G42" s="8"/>
    </row>
    <row r="45" spans="1:13" x14ac:dyDescent="0.25">
      <c r="A45" s="24" t="s">
        <v>98</v>
      </c>
      <c r="B45" s="14" t="s">
        <v>6</v>
      </c>
      <c r="C45" s="9" t="s">
        <v>15</v>
      </c>
      <c r="D45" s="9" t="s">
        <v>17</v>
      </c>
      <c r="E45" s="9" t="s">
        <v>109</v>
      </c>
      <c r="F45" s="9" t="s">
        <v>6</v>
      </c>
    </row>
    <row r="46" spans="1:13" x14ac:dyDescent="0.25">
      <c r="A46" s="25" t="s">
        <v>44</v>
      </c>
      <c r="B46" s="24"/>
      <c r="C46" s="24"/>
      <c r="D46" s="24"/>
      <c r="E46" s="24"/>
      <c r="F46" s="24"/>
    </row>
    <row r="47" spans="1:13" x14ac:dyDescent="0.25">
      <c r="A47" s="24" t="s">
        <v>118</v>
      </c>
      <c r="B47" s="24">
        <f>B25</f>
        <v>900</v>
      </c>
      <c r="C47" s="24">
        <f>E25</f>
        <v>922.18532829495007</v>
      </c>
      <c r="D47" s="24">
        <f>E26</f>
        <v>946.15005126356925</v>
      </c>
      <c r="E47" s="24">
        <f>E27</f>
        <v>972.03688689328555</v>
      </c>
      <c r="F47" s="24">
        <f>E28</f>
        <v>0</v>
      </c>
    </row>
    <row r="48" spans="1:13" x14ac:dyDescent="0.25">
      <c r="A48" s="24"/>
      <c r="B48" s="24"/>
      <c r="C48" s="24"/>
      <c r="D48" s="24"/>
      <c r="E48" s="24"/>
      <c r="F48" s="24"/>
    </row>
  </sheetData>
  <mergeCells count="4">
    <mergeCell ref="A23:A24"/>
    <mergeCell ref="B23:B24"/>
    <mergeCell ref="D23:D24"/>
    <mergeCell ref="E23:E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5"/>
  <sheetViews>
    <sheetView topLeftCell="A38" zoomScale="90" zoomScaleNormal="90" workbookViewId="0">
      <selection activeCell="I11" sqref="I11"/>
    </sheetView>
  </sheetViews>
  <sheetFormatPr defaultColWidth="9.28515625" defaultRowHeight="15" x14ac:dyDescent="0.25"/>
  <cols>
    <col min="1" max="1" width="29.28515625" style="1" customWidth="1"/>
    <col min="2" max="2" width="9.140625" style="1"/>
    <col min="3" max="3" width="9.7109375" style="1" customWidth="1"/>
    <col min="4" max="4" width="13.28515625" style="1" customWidth="1"/>
    <col min="5" max="5" width="11.140625" style="1" customWidth="1"/>
    <col min="6" max="6" width="10.28515625" style="1" bestFit="1" customWidth="1"/>
    <col min="7" max="7" width="11.85546875" style="1" customWidth="1"/>
    <col min="8" max="8" width="11.7109375" style="1" customWidth="1"/>
    <col min="9" max="9" width="9.140625" style="1"/>
    <col min="10" max="10" width="10.28515625" style="1" customWidth="1"/>
    <col min="11" max="11" width="6.5703125" style="1" customWidth="1"/>
    <col min="12" max="12" width="13.7109375" style="1" customWidth="1"/>
    <col min="13" max="13" width="10.5703125" style="1" customWidth="1"/>
    <col min="14" max="17" width="9.28515625" style="1"/>
    <col min="18" max="18" width="12.140625" style="1" customWidth="1"/>
    <col min="19" max="23" width="9.28515625" style="1"/>
    <col min="24" max="24" width="10.5703125" style="1" customWidth="1"/>
    <col min="25" max="25" width="11.140625" style="1" customWidth="1"/>
    <col min="26" max="16384" width="9.28515625" style="1"/>
  </cols>
  <sheetData>
    <row r="2" spans="1:6" x14ac:dyDescent="0.25">
      <c r="A2" s="2" t="s">
        <v>119</v>
      </c>
    </row>
    <row r="4" spans="1:6" x14ac:dyDescent="0.25">
      <c r="A4" s="2" t="s">
        <v>57</v>
      </c>
    </row>
    <row r="5" spans="1:6" x14ac:dyDescent="0.25">
      <c r="A5" s="9" t="s">
        <v>102</v>
      </c>
      <c r="B5" s="9" t="s">
        <v>6</v>
      </c>
      <c r="C5" s="9"/>
    </row>
    <row r="6" spans="1:6" x14ac:dyDescent="0.25">
      <c r="A6" s="9" t="s">
        <v>103</v>
      </c>
      <c r="B6" s="9">
        <v>900</v>
      </c>
      <c r="C6" s="9"/>
    </row>
    <row r="7" spans="1:6" x14ac:dyDescent="0.25">
      <c r="A7" s="9" t="s">
        <v>104</v>
      </c>
      <c r="B7" s="9">
        <v>1000</v>
      </c>
      <c r="C7" s="9"/>
    </row>
    <row r="8" spans="1:6" x14ac:dyDescent="0.25">
      <c r="A8" s="9" t="s">
        <v>105</v>
      </c>
      <c r="B8" s="16">
        <v>0.1</v>
      </c>
      <c r="C8" s="9" t="s">
        <v>106</v>
      </c>
    </row>
    <row r="9" spans="1:6" x14ac:dyDescent="0.25">
      <c r="A9" s="9" t="s">
        <v>107</v>
      </c>
      <c r="B9" s="9" t="s">
        <v>108</v>
      </c>
      <c r="C9" s="9"/>
    </row>
    <row r="11" spans="1:6" x14ac:dyDescent="0.25">
      <c r="A11" s="19"/>
      <c r="B11" s="19"/>
      <c r="C11" s="19"/>
    </row>
    <row r="12" spans="1:6" x14ac:dyDescent="0.25">
      <c r="A12" s="20" t="s">
        <v>73</v>
      </c>
      <c r="B12" s="19"/>
      <c r="E12" s="8" t="s">
        <v>62</v>
      </c>
      <c r="F12" s="8" t="s">
        <v>59</v>
      </c>
    </row>
    <row r="13" spans="1:6" x14ac:dyDescent="0.25">
      <c r="A13" s="1" t="s">
        <v>74</v>
      </c>
      <c r="E13" s="14" t="s">
        <v>6</v>
      </c>
      <c r="F13" s="9">
        <v>-900</v>
      </c>
    </row>
    <row r="14" spans="1:6" x14ac:dyDescent="0.25">
      <c r="A14" s="1" t="s">
        <v>75</v>
      </c>
      <c r="E14" s="9" t="s">
        <v>15</v>
      </c>
      <c r="F14" s="18">
        <f>B7*B8/2</f>
        <v>50</v>
      </c>
    </row>
    <row r="15" spans="1:6" x14ac:dyDescent="0.25">
      <c r="E15" s="9" t="s">
        <v>17</v>
      </c>
      <c r="F15" s="18">
        <f>F14</f>
        <v>50</v>
      </c>
    </row>
    <row r="16" spans="1:6" x14ac:dyDescent="0.25">
      <c r="A16" s="9" t="s">
        <v>76</v>
      </c>
      <c r="B16" s="15">
        <f>F19</f>
        <v>0.16041184065544467</v>
      </c>
      <c r="E16" s="9" t="s">
        <v>109</v>
      </c>
      <c r="F16" s="18">
        <f>F15</f>
        <v>50</v>
      </c>
    </row>
    <row r="17" spans="1:27" x14ac:dyDescent="0.25">
      <c r="E17" s="9" t="s">
        <v>6</v>
      </c>
      <c r="F17" s="18">
        <f>F16+B7</f>
        <v>1050</v>
      </c>
      <c r="L17" s="1" t="s">
        <v>120</v>
      </c>
      <c r="M17" s="1" t="s">
        <v>121</v>
      </c>
      <c r="N17" s="34">
        <v>0.15</v>
      </c>
    </row>
    <row r="18" spans="1:27" x14ac:dyDescent="0.25">
      <c r="E18" s="8"/>
      <c r="F18" s="31">
        <f>IRR(F13:F17)</f>
        <v>8.0205920327722335E-2</v>
      </c>
      <c r="G18" s="1" t="s">
        <v>110</v>
      </c>
      <c r="M18" s="1" t="s">
        <v>122</v>
      </c>
      <c r="N18" s="34">
        <v>0.14499999999999999</v>
      </c>
    </row>
    <row r="19" spans="1:27" x14ac:dyDescent="0.25">
      <c r="E19" s="20"/>
      <c r="F19" s="13">
        <f>F18*2</f>
        <v>0.16041184065544467</v>
      </c>
      <c r="G19" s="1" t="s">
        <v>111</v>
      </c>
    </row>
    <row r="20" spans="1:27" x14ac:dyDescent="0.25">
      <c r="E20" s="20"/>
      <c r="F20" s="32"/>
    </row>
    <row r="21" spans="1:27" x14ac:dyDescent="0.25">
      <c r="A21" s="2" t="s">
        <v>112</v>
      </c>
      <c r="L21" s="1" t="s">
        <v>123</v>
      </c>
      <c r="N21" s="34">
        <v>0.15</v>
      </c>
      <c r="O21" s="34" t="s">
        <v>124</v>
      </c>
      <c r="T21" s="34">
        <v>0.13</v>
      </c>
      <c r="U21" s="34"/>
      <c r="Z21" s="34">
        <v>0.12</v>
      </c>
      <c r="AA21" s="34"/>
    </row>
    <row r="22" spans="1:27" ht="30" x14ac:dyDescent="0.25">
      <c r="E22" s="41" t="s">
        <v>125</v>
      </c>
      <c r="L22" s="1" t="s">
        <v>126</v>
      </c>
      <c r="N22" s="34">
        <f>N21/2</f>
        <v>7.4999999999999997E-2</v>
      </c>
      <c r="O22" s="34"/>
      <c r="R22" s="1" t="s">
        <v>127</v>
      </c>
      <c r="T22" s="34">
        <f>T21/2</f>
        <v>6.5000000000000002E-2</v>
      </c>
      <c r="U22" s="34"/>
      <c r="X22" s="1" t="s">
        <v>128</v>
      </c>
      <c r="Z22" s="34">
        <f>Z21/2</f>
        <v>0.06</v>
      </c>
      <c r="AA22" s="34"/>
    </row>
    <row r="23" spans="1:27" ht="57.75" x14ac:dyDescent="0.25">
      <c r="A23" s="57" t="s">
        <v>113</v>
      </c>
      <c r="B23" s="57" t="s">
        <v>80</v>
      </c>
      <c r="C23" s="21" t="s">
        <v>81</v>
      </c>
      <c r="D23" s="57" t="s">
        <v>82</v>
      </c>
      <c r="E23" s="57" t="s">
        <v>83</v>
      </c>
      <c r="F23" s="57" t="s">
        <v>129</v>
      </c>
      <c r="G23" s="57" t="s">
        <v>130</v>
      </c>
      <c r="H23" s="57" t="s">
        <v>131</v>
      </c>
      <c r="L23" s="8" t="s">
        <v>62</v>
      </c>
      <c r="M23" s="8" t="s">
        <v>59</v>
      </c>
      <c r="N23" s="33" t="s">
        <v>132</v>
      </c>
      <c r="O23" s="33" t="s">
        <v>133</v>
      </c>
      <c r="R23" s="8" t="s">
        <v>62</v>
      </c>
      <c r="S23" s="8" t="s">
        <v>59</v>
      </c>
      <c r="T23" s="33" t="s">
        <v>132</v>
      </c>
      <c r="U23" s="33" t="s">
        <v>133</v>
      </c>
      <c r="X23" s="8" t="s">
        <v>62</v>
      </c>
      <c r="Y23" s="8" t="s">
        <v>59</v>
      </c>
      <c r="Z23" s="33" t="s">
        <v>132</v>
      </c>
      <c r="AA23" s="33" t="s">
        <v>133</v>
      </c>
    </row>
    <row r="24" spans="1:27" x14ac:dyDescent="0.25">
      <c r="A24" s="57"/>
      <c r="B24" s="57"/>
      <c r="C24" s="22">
        <f>F18</f>
        <v>8.0205920327722335E-2</v>
      </c>
      <c r="D24" s="57"/>
      <c r="E24" s="57"/>
      <c r="F24" s="57"/>
      <c r="G24" s="57"/>
      <c r="H24" s="57"/>
      <c r="L24" s="14" t="s">
        <v>6</v>
      </c>
      <c r="M24" s="9">
        <v>0</v>
      </c>
      <c r="N24" s="9"/>
      <c r="O24" s="24"/>
      <c r="R24" s="14" t="s">
        <v>6</v>
      </c>
      <c r="S24" s="9">
        <v>0</v>
      </c>
      <c r="T24" s="9"/>
      <c r="U24" s="24"/>
      <c r="X24" s="14" t="s">
        <v>6</v>
      </c>
      <c r="Y24" s="9">
        <v>0</v>
      </c>
      <c r="Z24" s="9"/>
      <c r="AA24" s="24"/>
    </row>
    <row r="25" spans="1:27" x14ac:dyDescent="0.25">
      <c r="A25" s="9" t="s">
        <v>15</v>
      </c>
      <c r="B25" s="24">
        <f>B6</f>
        <v>900</v>
      </c>
      <c r="C25" s="24">
        <f>B25*$C$24</f>
        <v>72.185328294950097</v>
      </c>
      <c r="D25" s="24">
        <f>-F14</f>
        <v>-50</v>
      </c>
      <c r="E25" s="24">
        <f>SUM(B25:D25)</f>
        <v>922.18532829495007</v>
      </c>
      <c r="F25" s="29">
        <f>O29</f>
        <v>934.98685650320112</v>
      </c>
      <c r="G25" s="24">
        <f>F25-E25</f>
        <v>12.801528208251057</v>
      </c>
      <c r="H25" s="24">
        <f>G25</f>
        <v>12.801528208251057</v>
      </c>
      <c r="J25"/>
      <c r="L25" s="9" t="s">
        <v>15</v>
      </c>
      <c r="M25" s="18">
        <v>0</v>
      </c>
      <c r="N25" s="18"/>
      <c r="O25" s="24"/>
      <c r="R25" s="9" t="s">
        <v>15</v>
      </c>
      <c r="S25" s="18">
        <v>0</v>
      </c>
      <c r="T25" s="18"/>
      <c r="U25" s="24"/>
      <c r="X25" s="9" t="s">
        <v>15</v>
      </c>
      <c r="Y25" s="18">
        <v>0</v>
      </c>
      <c r="Z25" s="18"/>
      <c r="AA25" s="24"/>
    </row>
    <row r="26" spans="1:27" x14ac:dyDescent="0.25">
      <c r="A26" s="9" t="s">
        <v>17</v>
      </c>
      <c r="B26" s="24">
        <f>E25</f>
        <v>922.18532829495007</v>
      </c>
      <c r="C26" s="24">
        <f t="shared" ref="C26:C28" si="0">B26*$C$24</f>
        <v>73.964722968619228</v>
      </c>
      <c r="D26" s="24">
        <f>D25</f>
        <v>-50</v>
      </c>
      <c r="E26" s="24">
        <f>SUM(B26:D26)</f>
        <v>946.15005126356925</v>
      </c>
      <c r="F26" s="36">
        <f>U29</f>
        <v>972.69060371619389</v>
      </c>
      <c r="G26" s="24">
        <f t="shared" ref="G26:G28" si="1">F26-E26</f>
        <v>26.540552452624638</v>
      </c>
      <c r="H26" s="24">
        <f>G26-G25</f>
        <v>13.739024244373581</v>
      </c>
      <c r="J26"/>
      <c r="K26" s="1">
        <v>1</v>
      </c>
      <c r="L26" s="9" t="s">
        <v>17</v>
      </c>
      <c r="M26" s="18">
        <f>-D26</f>
        <v>50</v>
      </c>
      <c r="N26" s="17">
        <f>1/(1+N$22)^K26</f>
        <v>0.93023255813953487</v>
      </c>
      <c r="O26" s="24">
        <f>M26*N26</f>
        <v>46.511627906976742</v>
      </c>
      <c r="R26" s="9" t="s">
        <v>17</v>
      </c>
      <c r="S26" s="18">
        <f>-J26</f>
        <v>0</v>
      </c>
      <c r="T26" s="17"/>
      <c r="U26" s="24">
        <f>S26*T26</f>
        <v>0</v>
      </c>
      <c r="X26" s="9" t="s">
        <v>17</v>
      </c>
      <c r="Y26" s="18">
        <f>-P26</f>
        <v>0</v>
      </c>
      <c r="Z26" s="17"/>
      <c r="AA26" s="24">
        <f>Y26*Z26</f>
        <v>0</v>
      </c>
    </row>
    <row r="27" spans="1:27" x14ac:dyDescent="0.25">
      <c r="A27" s="9" t="s">
        <v>109</v>
      </c>
      <c r="B27" s="24">
        <f>E26</f>
        <v>946.15005126356925</v>
      </c>
      <c r="C27" s="24">
        <f t="shared" si="0"/>
        <v>75.886835629716245</v>
      </c>
      <c r="D27" s="24">
        <f>D26</f>
        <v>-50</v>
      </c>
      <c r="E27" s="24">
        <f>SUM(B27:D27)</f>
        <v>972.03688689328555</v>
      </c>
      <c r="F27" s="38">
        <f>AA29</f>
        <v>990.56603773584891</v>
      </c>
      <c r="G27" s="24">
        <f t="shared" si="1"/>
        <v>18.529150842563354</v>
      </c>
      <c r="H27" s="24">
        <f>G27-G26</f>
        <v>-8.0114016100612844</v>
      </c>
      <c r="J27"/>
      <c r="K27" s="1">
        <v>2</v>
      </c>
      <c r="L27" s="9" t="s">
        <v>109</v>
      </c>
      <c r="M27" s="18">
        <f>-D27</f>
        <v>50</v>
      </c>
      <c r="N27" s="17">
        <f>1/(1+N$22)^K27</f>
        <v>0.86533261222282321</v>
      </c>
      <c r="O27" s="24">
        <f t="shared" ref="O27:O28" si="2">M27*N27</f>
        <v>43.26663061114116</v>
      </c>
      <c r="Q27" s="1">
        <v>1</v>
      </c>
      <c r="R27" s="9" t="s">
        <v>109</v>
      </c>
      <c r="S27" s="18">
        <f>M27</f>
        <v>50</v>
      </c>
      <c r="T27" s="17">
        <f>1/(1+T$22)^Q27</f>
        <v>0.93896713615023475</v>
      </c>
      <c r="U27" s="24">
        <f t="shared" ref="U27:U28" si="3">S27*T27</f>
        <v>46.948356807511736</v>
      </c>
      <c r="X27" s="9" t="s">
        <v>109</v>
      </c>
      <c r="Y27" s="18"/>
      <c r="Z27" s="17"/>
      <c r="AA27" s="24">
        <f t="shared" ref="AA27:AA28" si="4">Y27*Z27</f>
        <v>0</v>
      </c>
    </row>
    <row r="28" spans="1:27" x14ac:dyDescent="0.25">
      <c r="A28" s="9" t="s">
        <v>114</v>
      </c>
      <c r="B28" s="24">
        <f>E27</f>
        <v>972.03688689328555</v>
      </c>
      <c r="C28" s="24">
        <f t="shared" si="0"/>
        <v>77.963113105770105</v>
      </c>
      <c r="D28" s="24">
        <f>-F17</f>
        <v>-1050</v>
      </c>
      <c r="E28" s="24">
        <f>ROUND(SUM(B28:D28),2)</f>
        <v>0</v>
      </c>
      <c r="F28" s="24">
        <v>0</v>
      </c>
      <c r="G28" s="24">
        <f t="shared" si="1"/>
        <v>0</v>
      </c>
      <c r="H28" s="24">
        <f>G28-G27</f>
        <v>-18.529150842563354</v>
      </c>
      <c r="K28" s="1">
        <v>3</v>
      </c>
      <c r="L28" s="9" t="s">
        <v>6</v>
      </c>
      <c r="M28" s="18">
        <f>-D28</f>
        <v>1050</v>
      </c>
      <c r="N28" s="17">
        <f>1/(1+N$22)^K28</f>
        <v>0.80496056950960304</v>
      </c>
      <c r="O28" s="24">
        <f t="shared" si="2"/>
        <v>845.2085979850832</v>
      </c>
      <c r="Q28" s="1">
        <v>2</v>
      </c>
      <c r="R28" s="9" t="s">
        <v>6</v>
      </c>
      <c r="S28" s="18">
        <f>M28</f>
        <v>1050</v>
      </c>
      <c r="T28" s="17">
        <f>1/(1+T$22)^Q28</f>
        <v>0.88165928277017358</v>
      </c>
      <c r="U28" s="24">
        <f t="shared" si="3"/>
        <v>925.7422469086822</v>
      </c>
      <c r="W28" s="1">
        <v>1</v>
      </c>
      <c r="X28" s="9" t="s">
        <v>6</v>
      </c>
      <c r="Y28" s="18">
        <f>S28</f>
        <v>1050</v>
      </c>
      <c r="Z28" s="17">
        <f>1/(1+Z$22)^W28</f>
        <v>0.94339622641509424</v>
      </c>
      <c r="AA28" s="24">
        <f t="shared" si="4"/>
        <v>990.56603773584891</v>
      </c>
    </row>
    <row r="29" spans="1:27" x14ac:dyDescent="0.25">
      <c r="A29" s="12"/>
      <c r="B29" s="12"/>
      <c r="C29" s="24">
        <f>SUM(C25:C28)</f>
        <v>299.99999999905566</v>
      </c>
      <c r="D29" s="24">
        <f>SUM(D25:D28)</f>
        <v>-1200</v>
      </c>
      <c r="E29" s="24"/>
      <c r="F29" s="24"/>
      <c r="G29" s="24"/>
      <c r="H29" s="24"/>
      <c r="O29" s="35">
        <f>SUM(O24:O28)</f>
        <v>934.98685650320112</v>
      </c>
      <c r="U29" s="37">
        <f>SUM(U24:U28)</f>
        <v>972.69060371619389</v>
      </c>
      <c r="AA29" s="39">
        <f>SUM(AA24:AA28)</f>
        <v>990.56603773584891</v>
      </c>
    </row>
    <row r="31" spans="1:27" hidden="1" x14ac:dyDescent="0.25"/>
    <row r="32" spans="1:27" x14ac:dyDescent="0.25">
      <c r="A32" s="23" t="s">
        <v>84</v>
      </c>
      <c r="B32" s="12"/>
      <c r="C32" s="12"/>
      <c r="D32" s="12"/>
      <c r="E32" s="12"/>
      <c r="F32" s="12"/>
    </row>
    <row r="33" spans="1:13" x14ac:dyDescent="0.25">
      <c r="A33" s="12"/>
      <c r="B33" s="12"/>
      <c r="C33" s="12"/>
      <c r="D33" s="12"/>
      <c r="E33" s="12"/>
      <c r="F33" s="12"/>
    </row>
    <row r="34" spans="1:13" x14ac:dyDescent="0.25">
      <c r="A34" s="24" t="s">
        <v>115</v>
      </c>
      <c r="B34" s="12"/>
      <c r="C34" s="9" t="s">
        <v>15</v>
      </c>
      <c r="D34" s="9" t="s">
        <v>17</v>
      </c>
      <c r="E34" s="9" t="s">
        <v>109</v>
      </c>
      <c r="F34" s="9" t="s">
        <v>114</v>
      </c>
      <c r="G34" s="24" t="s">
        <v>35</v>
      </c>
    </row>
    <row r="35" spans="1:13" x14ac:dyDescent="0.25">
      <c r="A35" s="24"/>
      <c r="B35" s="12"/>
      <c r="C35" s="24"/>
      <c r="D35" s="24"/>
      <c r="E35" s="24"/>
      <c r="F35" s="24"/>
      <c r="G35" s="24"/>
    </row>
    <row r="36" spans="1:13" x14ac:dyDescent="0.25">
      <c r="A36" s="24" t="s">
        <v>90</v>
      </c>
      <c r="B36" s="12"/>
      <c r="C36" s="24">
        <f>C25</f>
        <v>72.185328294950097</v>
      </c>
      <c r="D36" s="24">
        <f>C26</f>
        <v>73.964722968619228</v>
      </c>
      <c r="E36" s="24">
        <f>C27</f>
        <v>75.886835629716245</v>
      </c>
      <c r="F36" s="27">
        <f>C28</f>
        <v>77.963113105770105</v>
      </c>
      <c r="G36" s="29">
        <f>SUM(C36:F36)</f>
        <v>299.99999999905566</v>
      </c>
      <c r="J36" s="1" t="s">
        <v>116</v>
      </c>
      <c r="L36" s="1" t="s">
        <v>117</v>
      </c>
      <c r="M36" s="12">
        <f>SUM(F14:F17)</f>
        <v>1200</v>
      </c>
    </row>
    <row r="37" spans="1:13" x14ac:dyDescent="0.25">
      <c r="A37" s="24"/>
      <c r="B37" s="12"/>
      <c r="C37" s="24"/>
      <c r="D37" s="24"/>
      <c r="E37" s="24"/>
      <c r="F37" s="27"/>
      <c r="G37" s="27"/>
      <c r="J37" s="1" t="s">
        <v>103</v>
      </c>
      <c r="M37" s="28">
        <f>-B6</f>
        <v>-900</v>
      </c>
    </row>
    <row r="38" spans="1:13" x14ac:dyDescent="0.25">
      <c r="A38" s="25" t="s">
        <v>93</v>
      </c>
      <c r="B38" s="23"/>
      <c r="C38" s="25"/>
      <c r="D38" s="25"/>
      <c r="E38" s="25"/>
      <c r="F38" s="25"/>
      <c r="G38" s="25"/>
      <c r="J38" s="1" t="s">
        <v>94</v>
      </c>
      <c r="M38" s="12">
        <f>SUM(M36:M37)</f>
        <v>300</v>
      </c>
    </row>
    <row r="39" spans="1:13" ht="16.5" x14ac:dyDescent="0.35">
      <c r="A39" s="26" t="s">
        <v>95</v>
      </c>
      <c r="C39" s="9"/>
      <c r="D39" s="9"/>
      <c r="E39" s="9"/>
      <c r="F39" s="9"/>
      <c r="G39" s="9"/>
      <c r="J39" s="1" t="s">
        <v>38</v>
      </c>
      <c r="M39" s="12">
        <v>0</v>
      </c>
    </row>
    <row r="40" spans="1:13" ht="16.5" x14ac:dyDescent="0.35">
      <c r="A40" s="3" t="s">
        <v>49</v>
      </c>
      <c r="B40" s="3"/>
      <c r="C40" s="26"/>
      <c r="D40" s="26"/>
      <c r="E40" s="26"/>
      <c r="F40" s="26"/>
      <c r="G40" s="26"/>
      <c r="H40" s="3"/>
      <c r="I40" s="3"/>
      <c r="J40" s="1" t="s">
        <v>96</v>
      </c>
      <c r="M40" s="30">
        <f>SUM(M38:M39)</f>
        <v>300</v>
      </c>
    </row>
    <row r="41" spans="1:13" x14ac:dyDescent="0.25">
      <c r="A41" s="9" t="s">
        <v>134</v>
      </c>
      <c r="C41" s="24">
        <f>H25</f>
        <v>12.801528208251057</v>
      </c>
      <c r="D41" s="24">
        <f>H26</f>
        <v>13.739024244373581</v>
      </c>
      <c r="E41" s="24">
        <f>H27</f>
        <v>-8.0114016100612844</v>
      </c>
      <c r="F41" s="24">
        <f>H28</f>
        <v>-18.529150842563354</v>
      </c>
      <c r="G41" s="24">
        <f>SUM(C41:F41)</f>
        <v>0</v>
      </c>
    </row>
    <row r="42" spans="1:13" s="2" customFormat="1" x14ac:dyDescent="0.25">
      <c r="A42" s="9"/>
      <c r="B42" s="1"/>
      <c r="C42" s="9"/>
      <c r="D42" s="9"/>
      <c r="E42" s="9"/>
      <c r="F42" s="9"/>
      <c r="G42" s="9"/>
      <c r="H42" s="1"/>
      <c r="I42" s="1"/>
    </row>
    <row r="43" spans="1:13" x14ac:dyDescent="0.25">
      <c r="A43" s="8" t="s">
        <v>97</v>
      </c>
      <c r="B43" s="2"/>
      <c r="C43" s="8"/>
      <c r="D43" s="8"/>
      <c r="E43" s="8"/>
      <c r="F43" s="8"/>
      <c r="G43" s="8"/>
      <c r="H43" s="2"/>
      <c r="I43" s="2"/>
    </row>
    <row r="46" spans="1:13" x14ac:dyDescent="0.25">
      <c r="A46" s="24" t="s">
        <v>98</v>
      </c>
      <c r="B46" s="14" t="s">
        <v>6</v>
      </c>
      <c r="C46" s="9" t="s">
        <v>15</v>
      </c>
      <c r="D46" s="9" t="s">
        <v>17</v>
      </c>
      <c r="E46" s="9" t="s">
        <v>109</v>
      </c>
      <c r="F46" s="9" t="s">
        <v>6</v>
      </c>
    </row>
    <row r="47" spans="1:13" x14ac:dyDescent="0.25">
      <c r="A47" s="25" t="s">
        <v>44</v>
      </c>
      <c r="B47" s="24"/>
      <c r="C47" s="24"/>
      <c r="D47" s="24"/>
      <c r="E47" s="24"/>
      <c r="F47" s="24"/>
    </row>
    <row r="48" spans="1:13" x14ac:dyDescent="0.25">
      <c r="A48" s="24" t="s">
        <v>118</v>
      </c>
      <c r="B48" s="24">
        <f>B25</f>
        <v>900</v>
      </c>
      <c r="C48" s="29">
        <f>F25</f>
        <v>934.98685650320112</v>
      </c>
      <c r="D48" s="36">
        <f>F26</f>
        <v>972.69060371619389</v>
      </c>
      <c r="E48" s="38">
        <f>F27</f>
        <v>990.56603773584891</v>
      </c>
      <c r="F48" s="24">
        <f>E28</f>
        <v>0</v>
      </c>
    </row>
    <row r="49" spans="1:6" x14ac:dyDescent="0.25">
      <c r="A49" s="24"/>
      <c r="B49" s="24"/>
      <c r="C49" s="24"/>
      <c r="D49" s="24"/>
      <c r="E49" s="24"/>
      <c r="F49" s="24"/>
    </row>
    <row r="50" spans="1:6" x14ac:dyDescent="0.25">
      <c r="A50" s="9"/>
      <c r="B50" s="9"/>
      <c r="C50" s="9"/>
      <c r="D50" s="9"/>
      <c r="E50" s="9"/>
      <c r="F50" s="9"/>
    </row>
    <row r="51" spans="1:6" x14ac:dyDescent="0.25">
      <c r="A51" s="9" t="s">
        <v>52</v>
      </c>
      <c r="B51" s="9"/>
      <c r="C51" s="9"/>
      <c r="D51" s="9"/>
      <c r="E51" s="9"/>
      <c r="F51" s="9"/>
    </row>
    <row r="52" spans="1:6" x14ac:dyDescent="0.25">
      <c r="A52" s="9" t="s">
        <v>135</v>
      </c>
      <c r="B52" s="9"/>
      <c r="C52" s="9"/>
      <c r="D52" s="9"/>
      <c r="E52" s="9"/>
      <c r="F52" s="9"/>
    </row>
    <row r="53" spans="1:6" x14ac:dyDescent="0.25">
      <c r="A53" s="9" t="s">
        <v>54</v>
      </c>
      <c r="B53" s="9"/>
      <c r="C53" s="9"/>
      <c r="D53" s="9"/>
      <c r="E53" s="9"/>
      <c r="F53" s="9"/>
    </row>
    <row r="54" spans="1:6" x14ac:dyDescent="0.25">
      <c r="A54" s="9" t="s">
        <v>55</v>
      </c>
      <c r="B54" s="9"/>
      <c r="C54" s="24">
        <f>G25</f>
        <v>12.801528208251057</v>
      </c>
      <c r="D54" s="24">
        <f>G26</f>
        <v>26.540552452624638</v>
      </c>
      <c r="E54" s="24">
        <f>G27</f>
        <v>18.529150842563354</v>
      </c>
      <c r="F54" s="24">
        <v>0</v>
      </c>
    </row>
    <row r="55" spans="1:6" x14ac:dyDescent="0.25">
      <c r="A55" s="9"/>
      <c r="B55" s="9"/>
      <c r="C55" s="9"/>
      <c r="D55" s="9"/>
      <c r="E55" s="9"/>
      <c r="F55" s="9"/>
    </row>
  </sheetData>
  <mergeCells count="7">
    <mergeCell ref="H23:H24"/>
    <mergeCell ref="G23:G24"/>
    <mergeCell ref="A23:A24"/>
    <mergeCell ref="B23:B24"/>
    <mergeCell ref="D23:D24"/>
    <mergeCell ref="E23:E24"/>
    <mergeCell ref="F23:F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5"/>
  <sheetViews>
    <sheetView workbookViewId="0">
      <selection activeCell="I11" sqref="I11"/>
    </sheetView>
  </sheetViews>
  <sheetFormatPr defaultColWidth="9.28515625" defaultRowHeight="15" x14ac:dyDescent="0.25"/>
  <cols>
    <col min="1" max="1" width="29.28515625" style="1" customWidth="1"/>
    <col min="2" max="2" width="9.28515625" style="1"/>
    <col min="3" max="3" width="9.7109375" style="1" customWidth="1"/>
    <col min="4" max="4" width="13.28515625" style="1" customWidth="1"/>
    <col min="5" max="5" width="11.140625" style="1" customWidth="1"/>
    <col min="6" max="6" width="10.28515625" style="1" bestFit="1" customWidth="1"/>
    <col min="7" max="7" width="11.85546875" style="1" customWidth="1"/>
    <col min="8" max="8" width="11.7109375" style="1" customWidth="1"/>
    <col min="9" max="9" width="9.28515625" style="1"/>
    <col min="10" max="10" width="10.28515625" style="1" customWidth="1"/>
    <col min="11" max="11" width="6.5703125" style="1" customWidth="1"/>
    <col min="12" max="12" width="13.7109375" style="1" customWidth="1"/>
    <col min="13" max="13" width="10.5703125" style="1" customWidth="1"/>
    <col min="14" max="17" width="9.28515625" style="1"/>
    <col min="18" max="18" width="12.140625" style="1" customWidth="1"/>
    <col min="19" max="23" width="9.28515625" style="1"/>
    <col min="24" max="24" width="10.5703125" style="1" customWidth="1"/>
    <col min="25" max="25" width="11.140625" style="1" customWidth="1"/>
    <col min="26" max="16384" width="9.28515625" style="1"/>
  </cols>
  <sheetData>
    <row r="2" spans="1:6" x14ac:dyDescent="0.25">
      <c r="A2" s="2" t="s">
        <v>136</v>
      </c>
    </row>
    <row r="4" spans="1:6" x14ac:dyDescent="0.25">
      <c r="A4" s="2" t="s">
        <v>57</v>
      </c>
    </row>
    <row r="5" spans="1:6" x14ac:dyDescent="0.25">
      <c r="A5" s="9" t="s">
        <v>102</v>
      </c>
      <c r="B5" s="9" t="s">
        <v>6</v>
      </c>
      <c r="C5" s="9"/>
    </row>
    <row r="6" spans="1:6" x14ac:dyDescent="0.25">
      <c r="A6" s="9" t="s">
        <v>103</v>
      </c>
      <c r="B6" s="9">
        <v>900</v>
      </c>
      <c r="C6" s="9"/>
    </row>
    <row r="7" spans="1:6" x14ac:dyDescent="0.25">
      <c r="A7" s="9" t="s">
        <v>104</v>
      </c>
      <c r="B7" s="9">
        <v>1000</v>
      </c>
      <c r="C7" s="9"/>
    </row>
    <row r="8" spans="1:6" x14ac:dyDescent="0.25">
      <c r="A8" s="9" t="s">
        <v>105</v>
      </c>
      <c r="B8" s="16">
        <v>0.1</v>
      </c>
      <c r="C8" s="9" t="s">
        <v>106</v>
      </c>
    </row>
    <row r="9" spans="1:6" x14ac:dyDescent="0.25">
      <c r="A9" s="9" t="s">
        <v>107</v>
      </c>
      <c r="B9" s="9" t="s">
        <v>108</v>
      </c>
      <c r="C9" s="9"/>
    </row>
    <row r="11" spans="1:6" x14ac:dyDescent="0.25">
      <c r="A11" s="19"/>
      <c r="B11" s="19"/>
      <c r="C11" s="19"/>
    </row>
    <row r="12" spans="1:6" x14ac:dyDescent="0.25">
      <c r="A12" s="20" t="s">
        <v>73</v>
      </c>
      <c r="B12" s="19"/>
      <c r="E12" s="8" t="s">
        <v>62</v>
      </c>
      <c r="F12" s="8" t="s">
        <v>59</v>
      </c>
    </row>
    <row r="13" spans="1:6" x14ac:dyDescent="0.25">
      <c r="A13" s="1" t="s">
        <v>74</v>
      </c>
      <c r="E13" s="14" t="s">
        <v>6</v>
      </c>
      <c r="F13" s="9">
        <v>-900</v>
      </c>
    </row>
    <row r="14" spans="1:6" x14ac:dyDescent="0.25">
      <c r="A14" s="1" t="s">
        <v>75</v>
      </c>
      <c r="E14" s="9" t="s">
        <v>15</v>
      </c>
      <c r="F14" s="18">
        <f>B7*B8/2</f>
        <v>50</v>
      </c>
    </row>
    <row r="15" spans="1:6" x14ac:dyDescent="0.25">
      <c r="E15" s="9" t="s">
        <v>17</v>
      </c>
      <c r="F15" s="18">
        <f>F14</f>
        <v>50</v>
      </c>
    </row>
    <row r="16" spans="1:6" x14ac:dyDescent="0.25">
      <c r="A16" s="9" t="s">
        <v>76</v>
      </c>
      <c r="B16" s="15">
        <f>F19</f>
        <v>0.16041184065544467</v>
      </c>
      <c r="E16" s="9" t="s">
        <v>109</v>
      </c>
      <c r="F16" s="18">
        <f>F15</f>
        <v>50</v>
      </c>
    </row>
    <row r="17" spans="1:27" x14ac:dyDescent="0.25">
      <c r="E17" s="9" t="s">
        <v>6</v>
      </c>
      <c r="F17" s="18">
        <f>F16+B7</f>
        <v>1050</v>
      </c>
    </row>
    <row r="18" spans="1:27" x14ac:dyDescent="0.25">
      <c r="E18" s="8"/>
      <c r="F18" s="31">
        <f>IRR(F13:F17)</f>
        <v>8.0205920327722335E-2</v>
      </c>
      <c r="G18" s="1" t="s">
        <v>110</v>
      </c>
    </row>
    <row r="19" spans="1:27" x14ac:dyDescent="0.25">
      <c r="E19" s="20"/>
      <c r="F19" s="13">
        <f>F18*2</f>
        <v>0.16041184065544467</v>
      </c>
      <c r="G19" s="1" t="s">
        <v>111</v>
      </c>
    </row>
    <row r="20" spans="1:27" x14ac:dyDescent="0.25">
      <c r="E20" s="20"/>
      <c r="F20" s="32"/>
    </row>
    <row r="21" spans="1:27" x14ac:dyDescent="0.25">
      <c r="A21" s="2" t="s">
        <v>112</v>
      </c>
      <c r="N21" s="34">
        <v>0.15</v>
      </c>
      <c r="O21" s="34"/>
      <c r="T21" s="34">
        <v>0.13</v>
      </c>
      <c r="U21" s="34"/>
      <c r="Z21" s="34">
        <v>0.12</v>
      </c>
      <c r="AA21" s="34"/>
    </row>
    <row r="22" spans="1:27" x14ac:dyDescent="0.25">
      <c r="L22" s="1" t="s">
        <v>126</v>
      </c>
      <c r="N22" s="34">
        <f>N21/2</f>
        <v>7.4999999999999997E-2</v>
      </c>
      <c r="O22" s="34"/>
      <c r="R22" s="1" t="s">
        <v>127</v>
      </c>
      <c r="T22" s="34">
        <f>T21/2</f>
        <v>6.5000000000000002E-2</v>
      </c>
      <c r="U22" s="34"/>
      <c r="X22" s="1" t="s">
        <v>128</v>
      </c>
      <c r="Z22" s="34">
        <f>Z21/2</f>
        <v>0.06</v>
      </c>
      <c r="AA22" s="34"/>
    </row>
    <row r="23" spans="1:27" ht="57.75" x14ac:dyDescent="0.25">
      <c r="A23" s="57" t="s">
        <v>113</v>
      </c>
      <c r="B23" s="57" t="s">
        <v>80</v>
      </c>
      <c r="C23" s="21" t="s">
        <v>81</v>
      </c>
      <c r="D23" s="57" t="s">
        <v>82</v>
      </c>
      <c r="E23" s="57" t="s">
        <v>83</v>
      </c>
      <c r="F23" s="57" t="s">
        <v>129</v>
      </c>
      <c r="G23" s="57" t="s">
        <v>130</v>
      </c>
      <c r="H23" s="57" t="s">
        <v>131</v>
      </c>
      <c r="L23" s="8" t="s">
        <v>62</v>
      </c>
      <c r="M23" s="8" t="s">
        <v>59</v>
      </c>
      <c r="N23" s="33" t="s">
        <v>132</v>
      </c>
      <c r="O23" s="33" t="s">
        <v>133</v>
      </c>
      <c r="R23" s="8" t="s">
        <v>62</v>
      </c>
      <c r="S23" s="8" t="s">
        <v>59</v>
      </c>
      <c r="T23" s="33" t="s">
        <v>132</v>
      </c>
      <c r="U23" s="33" t="s">
        <v>133</v>
      </c>
      <c r="X23" s="8" t="s">
        <v>62</v>
      </c>
      <c r="Y23" s="8" t="s">
        <v>59</v>
      </c>
      <c r="Z23" s="33" t="s">
        <v>132</v>
      </c>
      <c r="AA23" s="33" t="s">
        <v>133</v>
      </c>
    </row>
    <row r="24" spans="1:27" x14ac:dyDescent="0.25">
      <c r="A24" s="57"/>
      <c r="B24" s="57"/>
      <c r="C24" s="22">
        <f>F18</f>
        <v>8.0205920327722335E-2</v>
      </c>
      <c r="D24" s="57"/>
      <c r="E24" s="57"/>
      <c r="F24" s="57"/>
      <c r="G24" s="57"/>
      <c r="H24" s="57"/>
      <c r="L24" s="14" t="s">
        <v>6</v>
      </c>
      <c r="M24" s="9">
        <v>0</v>
      </c>
      <c r="N24" s="9"/>
      <c r="O24" s="24"/>
      <c r="R24" s="14" t="s">
        <v>6</v>
      </c>
      <c r="S24" s="9">
        <v>0</v>
      </c>
      <c r="T24" s="9"/>
      <c r="U24" s="24"/>
      <c r="X24" s="14" t="s">
        <v>6</v>
      </c>
      <c r="Y24" s="9">
        <v>0</v>
      </c>
      <c r="Z24" s="9"/>
      <c r="AA24" s="24"/>
    </row>
    <row r="25" spans="1:27" x14ac:dyDescent="0.25">
      <c r="A25" s="9" t="s">
        <v>15</v>
      </c>
      <c r="B25" s="9">
        <f>B6</f>
        <v>900</v>
      </c>
      <c r="C25" s="24">
        <f>B25*$C$24</f>
        <v>72.185328294950097</v>
      </c>
      <c r="D25" s="24">
        <f>-F14</f>
        <v>-50</v>
      </c>
      <c r="E25" s="24">
        <f>SUM(B25:D25)</f>
        <v>922.18532829495007</v>
      </c>
      <c r="F25" s="29">
        <f>O29</f>
        <v>934.98685650320112</v>
      </c>
      <c r="G25" s="24">
        <f>F25-E25</f>
        <v>12.801528208251057</v>
      </c>
      <c r="H25" s="24">
        <f>G25</f>
        <v>12.801528208251057</v>
      </c>
      <c r="L25" s="9" t="s">
        <v>15</v>
      </c>
      <c r="M25" s="18">
        <v>0</v>
      </c>
      <c r="N25" s="18"/>
      <c r="O25" s="24"/>
      <c r="R25" s="9" t="s">
        <v>15</v>
      </c>
      <c r="S25" s="18">
        <v>0</v>
      </c>
      <c r="T25" s="18"/>
      <c r="U25" s="24"/>
      <c r="X25" s="9" t="s">
        <v>15</v>
      </c>
      <c r="Y25" s="18">
        <v>0</v>
      </c>
      <c r="Z25" s="18"/>
      <c r="AA25" s="24"/>
    </row>
    <row r="26" spans="1:27" x14ac:dyDescent="0.25">
      <c r="A26" s="9" t="s">
        <v>17</v>
      </c>
      <c r="B26" s="9">
        <f>E25</f>
        <v>922.18532829495007</v>
      </c>
      <c r="C26" s="24">
        <f t="shared" ref="C26:C28" si="0">B26*$C$24</f>
        <v>73.964722968619228</v>
      </c>
      <c r="D26" s="24">
        <f>D25</f>
        <v>-50</v>
      </c>
      <c r="E26" s="24">
        <f>SUM(B26:D26)</f>
        <v>946.15005126356925</v>
      </c>
      <c r="F26" s="36">
        <f>U29</f>
        <v>972.69060371619389</v>
      </c>
      <c r="G26" s="24">
        <f t="shared" ref="G26:G28" si="1">F26-E26</f>
        <v>26.540552452624638</v>
      </c>
      <c r="H26" s="24">
        <f>G26-G25</f>
        <v>13.739024244373581</v>
      </c>
      <c r="K26" s="1">
        <v>1</v>
      </c>
      <c r="L26" s="9" t="s">
        <v>17</v>
      </c>
      <c r="M26" s="18">
        <f>-D26</f>
        <v>50</v>
      </c>
      <c r="N26" s="17">
        <f>1/(1+N$22)^K26</f>
        <v>0.93023255813953487</v>
      </c>
      <c r="O26" s="24">
        <f>M26*N26</f>
        <v>46.511627906976742</v>
      </c>
      <c r="R26" s="9" t="s">
        <v>17</v>
      </c>
      <c r="S26" s="18">
        <f>-J26</f>
        <v>0</v>
      </c>
      <c r="T26" s="17"/>
      <c r="U26" s="24">
        <f>S26*T26</f>
        <v>0</v>
      </c>
      <c r="X26" s="9" t="s">
        <v>17</v>
      </c>
      <c r="Y26" s="18">
        <f>-P26</f>
        <v>0</v>
      </c>
      <c r="Z26" s="17"/>
      <c r="AA26" s="24">
        <f>Y26*Z26</f>
        <v>0</v>
      </c>
    </row>
    <row r="27" spans="1:27" x14ac:dyDescent="0.25">
      <c r="A27" s="9" t="s">
        <v>109</v>
      </c>
      <c r="B27" s="9">
        <f>E26</f>
        <v>946.15005126356925</v>
      </c>
      <c r="C27" s="24">
        <f t="shared" si="0"/>
        <v>75.886835629716245</v>
      </c>
      <c r="D27" s="24">
        <f>D26</f>
        <v>-50</v>
      </c>
      <c r="E27" s="24">
        <f>SUM(B27:D27)</f>
        <v>972.03688689328555</v>
      </c>
      <c r="F27" s="38">
        <f>AA29</f>
        <v>990.56603773584891</v>
      </c>
      <c r="G27" s="24">
        <f t="shared" si="1"/>
        <v>18.529150842563354</v>
      </c>
      <c r="H27" s="24">
        <f>G27-G26</f>
        <v>-8.0114016100612844</v>
      </c>
      <c r="K27" s="1">
        <v>2</v>
      </c>
      <c r="L27" s="9" t="s">
        <v>109</v>
      </c>
      <c r="M27" s="18">
        <f>-D27</f>
        <v>50</v>
      </c>
      <c r="N27" s="17">
        <f>1/(1+N$22)^K27</f>
        <v>0.86533261222282321</v>
      </c>
      <c r="O27" s="24">
        <f t="shared" ref="O27:O28" si="2">M27*N27</f>
        <v>43.26663061114116</v>
      </c>
      <c r="Q27" s="1">
        <v>1</v>
      </c>
      <c r="R27" s="9" t="s">
        <v>109</v>
      </c>
      <c r="S27" s="18">
        <f>M27</f>
        <v>50</v>
      </c>
      <c r="T27" s="17">
        <f>1/(1+T$22)^Q27</f>
        <v>0.93896713615023475</v>
      </c>
      <c r="U27" s="24">
        <f t="shared" ref="U27:U28" si="3">S27*T27</f>
        <v>46.948356807511736</v>
      </c>
      <c r="X27" s="9" t="s">
        <v>109</v>
      </c>
      <c r="Y27" s="18"/>
      <c r="Z27" s="17"/>
      <c r="AA27" s="24">
        <f t="shared" ref="AA27:AA28" si="4">Y27*Z27</f>
        <v>0</v>
      </c>
    </row>
    <row r="28" spans="1:27" x14ac:dyDescent="0.25">
      <c r="A28" s="9" t="s">
        <v>114</v>
      </c>
      <c r="B28" s="9">
        <f>E27</f>
        <v>972.03688689328555</v>
      </c>
      <c r="C28" s="24">
        <f t="shared" si="0"/>
        <v>77.963113105770105</v>
      </c>
      <c r="D28" s="24">
        <f>-F17</f>
        <v>-1050</v>
      </c>
      <c r="E28" s="24">
        <f>ROUND(SUM(B28:D28),2)</f>
        <v>0</v>
      </c>
      <c r="F28" s="24">
        <v>0</v>
      </c>
      <c r="G28" s="24">
        <f t="shared" si="1"/>
        <v>0</v>
      </c>
      <c r="H28" s="24">
        <f>G28-G27</f>
        <v>-18.529150842563354</v>
      </c>
      <c r="K28" s="1">
        <v>3</v>
      </c>
      <c r="L28" s="9" t="s">
        <v>6</v>
      </c>
      <c r="M28" s="18">
        <f>-D28</f>
        <v>1050</v>
      </c>
      <c r="N28" s="17">
        <f>1/(1+N$22)^K28</f>
        <v>0.80496056950960304</v>
      </c>
      <c r="O28" s="24">
        <f t="shared" si="2"/>
        <v>845.2085979850832</v>
      </c>
      <c r="Q28" s="1">
        <v>2</v>
      </c>
      <c r="R28" s="9" t="s">
        <v>6</v>
      </c>
      <c r="S28" s="18">
        <f>M28</f>
        <v>1050</v>
      </c>
      <c r="T28" s="17">
        <f>1/(1+T$22)^Q28</f>
        <v>0.88165928277017358</v>
      </c>
      <c r="U28" s="24">
        <f t="shared" si="3"/>
        <v>925.7422469086822</v>
      </c>
      <c r="W28" s="1">
        <v>1</v>
      </c>
      <c r="X28" s="9" t="s">
        <v>6</v>
      </c>
      <c r="Y28" s="18">
        <f>S28</f>
        <v>1050</v>
      </c>
      <c r="Z28" s="17">
        <f>1/(1+Z$22)^W28</f>
        <v>0.94339622641509424</v>
      </c>
      <c r="AA28" s="24">
        <f t="shared" si="4"/>
        <v>990.56603773584891</v>
      </c>
    </row>
    <row r="29" spans="1:27" x14ac:dyDescent="0.25">
      <c r="A29" s="12"/>
      <c r="B29" s="12"/>
      <c r="C29" s="24">
        <f>SUM(C25:C28)</f>
        <v>299.99999999905566</v>
      </c>
      <c r="D29" s="24">
        <f>SUM(D25:D28)</f>
        <v>-1200</v>
      </c>
      <c r="E29" s="24"/>
      <c r="F29" s="24"/>
      <c r="G29" s="24"/>
      <c r="H29" s="24"/>
      <c r="O29" s="35">
        <f>SUM(O24:O28)</f>
        <v>934.98685650320112</v>
      </c>
      <c r="U29" s="37">
        <f>SUM(U24:U28)</f>
        <v>972.69060371619389</v>
      </c>
      <c r="AA29" s="39">
        <f>SUM(AA24:AA28)</f>
        <v>990.56603773584891</v>
      </c>
    </row>
    <row r="31" spans="1:27" x14ac:dyDescent="0.25">
      <c r="F31" s="12"/>
    </row>
    <row r="32" spans="1:27" x14ac:dyDescent="0.25">
      <c r="A32" s="23" t="s">
        <v>84</v>
      </c>
      <c r="B32" s="12"/>
      <c r="C32" s="12"/>
      <c r="D32" s="12"/>
      <c r="E32" s="12"/>
      <c r="F32" s="12"/>
      <c r="G32" s="12"/>
    </row>
    <row r="33" spans="1:13" x14ac:dyDescent="0.25">
      <c r="A33" s="12"/>
      <c r="B33" s="12"/>
      <c r="C33" s="12"/>
      <c r="D33" s="12"/>
      <c r="E33" s="12"/>
      <c r="F33" s="12"/>
    </row>
    <row r="34" spans="1:13" x14ac:dyDescent="0.25">
      <c r="A34" s="24" t="s">
        <v>115</v>
      </c>
      <c r="B34" s="12"/>
      <c r="C34" s="9" t="s">
        <v>15</v>
      </c>
      <c r="D34" s="9" t="s">
        <v>17</v>
      </c>
      <c r="E34" s="9" t="s">
        <v>109</v>
      </c>
      <c r="F34" s="9" t="s">
        <v>114</v>
      </c>
      <c r="G34" s="24" t="s">
        <v>35</v>
      </c>
    </row>
    <row r="35" spans="1:13" x14ac:dyDescent="0.25">
      <c r="A35" s="24"/>
      <c r="B35" s="12"/>
      <c r="C35" s="24"/>
      <c r="D35" s="24"/>
      <c r="E35" s="24"/>
      <c r="F35" s="24"/>
      <c r="G35" s="24"/>
    </row>
    <row r="36" spans="1:13" x14ac:dyDescent="0.25">
      <c r="A36" s="24" t="s">
        <v>90</v>
      </c>
      <c r="B36" s="12"/>
      <c r="C36" s="24">
        <f>C25</f>
        <v>72.185328294950097</v>
      </c>
      <c r="D36" s="24">
        <f>C26</f>
        <v>73.964722968619228</v>
      </c>
      <c r="E36" s="24">
        <f>C27</f>
        <v>75.886835629716245</v>
      </c>
      <c r="F36" s="27">
        <f>C28</f>
        <v>77.963113105770105</v>
      </c>
      <c r="G36" s="29">
        <f>SUM(C36:F36)</f>
        <v>299.99999999905566</v>
      </c>
    </row>
    <row r="37" spans="1:13" x14ac:dyDescent="0.25">
      <c r="A37" s="9" t="s">
        <v>134</v>
      </c>
      <c r="C37" s="24">
        <f>H25</f>
        <v>12.801528208251057</v>
      </c>
      <c r="D37" s="24">
        <f>H26</f>
        <v>13.739024244373581</v>
      </c>
      <c r="E37" s="24">
        <f>H27</f>
        <v>-8.0114016100612844</v>
      </c>
      <c r="F37" s="24">
        <f>H28</f>
        <v>-18.529150842563354</v>
      </c>
      <c r="G37" s="24">
        <f>SUM(C37:F37)</f>
        <v>0</v>
      </c>
      <c r="J37" s="1" t="s">
        <v>116</v>
      </c>
      <c r="L37" s="1" t="s">
        <v>117</v>
      </c>
      <c r="M37" s="12">
        <f>SUM(F14:F17)</f>
        <v>1200</v>
      </c>
    </row>
    <row r="38" spans="1:13" x14ac:dyDescent="0.25">
      <c r="A38" s="24"/>
      <c r="B38" s="12"/>
      <c r="C38" s="24"/>
      <c r="D38" s="24"/>
      <c r="E38" s="24"/>
      <c r="F38" s="27"/>
      <c r="G38" s="27"/>
      <c r="J38" s="1" t="s">
        <v>103</v>
      </c>
      <c r="M38" s="28">
        <f>-B6</f>
        <v>-900</v>
      </c>
    </row>
    <row r="39" spans="1:13" x14ac:dyDescent="0.25">
      <c r="A39" s="25" t="s">
        <v>93</v>
      </c>
      <c r="B39" s="23"/>
      <c r="C39" s="25">
        <f>SUM(C36:C38)</f>
        <v>84.986856503201153</v>
      </c>
      <c r="D39" s="25">
        <f>SUM(D36:D38)</f>
        <v>87.703747212992809</v>
      </c>
      <c r="E39" s="25">
        <f>SUM(E36:E38)</f>
        <v>67.875434019654961</v>
      </c>
      <c r="F39" s="25">
        <f>SUM(F36:F38)</f>
        <v>59.433962263206752</v>
      </c>
      <c r="G39" s="25"/>
      <c r="J39" s="1" t="s">
        <v>94</v>
      </c>
      <c r="M39" s="12">
        <f>SUM(M37:M38)</f>
        <v>300</v>
      </c>
    </row>
    <row r="40" spans="1:13" ht="16.5" x14ac:dyDescent="0.35">
      <c r="A40" s="26" t="s">
        <v>95</v>
      </c>
      <c r="C40" s="9"/>
      <c r="D40" s="9"/>
      <c r="E40" s="9"/>
      <c r="F40" s="9"/>
      <c r="G40" s="9"/>
      <c r="J40" s="1" t="s">
        <v>38</v>
      </c>
      <c r="M40" s="12">
        <v>0</v>
      </c>
    </row>
    <row r="41" spans="1:13" ht="17.25" thickBot="1" x14ac:dyDescent="0.4">
      <c r="A41" s="3" t="s">
        <v>49</v>
      </c>
      <c r="B41" s="3"/>
      <c r="C41" s="26"/>
      <c r="D41" s="26"/>
      <c r="E41" s="26"/>
      <c r="F41" s="26"/>
      <c r="G41" s="26"/>
      <c r="H41" s="3"/>
      <c r="I41" s="3"/>
      <c r="J41" s="1" t="s">
        <v>96</v>
      </c>
      <c r="M41" s="30">
        <f>SUM(M39:M40)</f>
        <v>300</v>
      </c>
    </row>
    <row r="42" spans="1:13" s="2" customFormat="1" ht="15.75" thickTop="1" x14ac:dyDescent="0.25">
      <c r="A42" s="9"/>
      <c r="B42" s="1"/>
      <c r="C42" s="9"/>
      <c r="D42" s="9"/>
      <c r="E42" s="9"/>
      <c r="F42" s="9"/>
      <c r="G42" s="9"/>
      <c r="H42" s="1"/>
      <c r="I42" s="1"/>
    </row>
    <row r="43" spans="1:13" x14ac:dyDescent="0.25">
      <c r="A43" s="8" t="s">
        <v>97</v>
      </c>
      <c r="B43" s="2"/>
      <c r="C43" s="8"/>
      <c r="D43" s="8"/>
      <c r="E43" s="8"/>
      <c r="F43" s="8"/>
      <c r="G43" s="8"/>
      <c r="H43" s="2"/>
      <c r="I43" s="2"/>
    </row>
    <row r="46" spans="1:13" x14ac:dyDescent="0.25">
      <c r="A46" s="24" t="s">
        <v>98</v>
      </c>
      <c r="B46" s="14" t="s">
        <v>6</v>
      </c>
      <c r="C46" s="9" t="s">
        <v>15</v>
      </c>
      <c r="D46" s="9" t="s">
        <v>17</v>
      </c>
      <c r="E46" s="9" t="s">
        <v>109</v>
      </c>
      <c r="F46" s="9" t="s">
        <v>6</v>
      </c>
    </row>
    <row r="47" spans="1:13" x14ac:dyDescent="0.25">
      <c r="A47" s="25" t="s">
        <v>44</v>
      </c>
      <c r="B47" s="24"/>
      <c r="C47" s="24"/>
      <c r="D47" s="24"/>
      <c r="E47" s="24"/>
      <c r="F47" s="24"/>
    </row>
    <row r="48" spans="1:13" x14ac:dyDescent="0.25">
      <c r="A48" s="24" t="s">
        <v>118</v>
      </c>
      <c r="B48" s="24">
        <f>B25</f>
        <v>900</v>
      </c>
      <c r="C48" s="29">
        <f>F25</f>
        <v>934.98685650320112</v>
      </c>
      <c r="D48" s="36">
        <f>F26</f>
        <v>972.69060371619389</v>
      </c>
      <c r="E48" s="38">
        <f>F27</f>
        <v>990.56603773584891</v>
      </c>
      <c r="F48" s="24">
        <f>E28</f>
        <v>0</v>
      </c>
    </row>
    <row r="49" spans="1:6" x14ac:dyDescent="0.25">
      <c r="A49" s="24"/>
      <c r="B49" s="24"/>
      <c r="C49" s="24"/>
      <c r="D49" s="24"/>
      <c r="E49" s="24"/>
      <c r="F49" s="24"/>
    </row>
    <row r="50" spans="1:6" x14ac:dyDescent="0.25">
      <c r="A50" s="9"/>
      <c r="B50" s="9"/>
      <c r="C50" s="9"/>
      <c r="D50" s="9"/>
      <c r="E50" s="9"/>
      <c r="F50" s="9"/>
    </row>
    <row r="51" spans="1:6" x14ac:dyDescent="0.25">
      <c r="A51" s="9" t="s">
        <v>52</v>
      </c>
      <c r="B51" s="9"/>
      <c r="C51" s="9"/>
      <c r="D51" s="9"/>
      <c r="E51" s="9"/>
      <c r="F51" s="9"/>
    </row>
    <row r="52" spans="1:6" x14ac:dyDescent="0.25">
      <c r="A52" s="9" t="s">
        <v>135</v>
      </c>
      <c r="B52" s="9"/>
      <c r="C52" s="9"/>
      <c r="D52" s="9"/>
      <c r="E52" s="9"/>
      <c r="F52" s="9"/>
    </row>
    <row r="53" spans="1:6" x14ac:dyDescent="0.25">
      <c r="A53" s="9" t="s">
        <v>54</v>
      </c>
      <c r="B53" s="9"/>
      <c r="C53" s="9"/>
      <c r="D53" s="9"/>
      <c r="E53" s="9"/>
      <c r="F53" s="9"/>
    </row>
    <row r="54" spans="1:6" x14ac:dyDescent="0.25">
      <c r="A54" s="9" t="s">
        <v>55</v>
      </c>
      <c r="B54" s="9"/>
      <c r="C54" s="24"/>
      <c r="D54" s="24"/>
      <c r="E54" s="24"/>
      <c r="F54" s="24"/>
    </row>
    <row r="55" spans="1:6" x14ac:dyDescent="0.25">
      <c r="A55" s="9"/>
      <c r="B55" s="9"/>
      <c r="C55" s="9"/>
      <c r="D55" s="9"/>
      <c r="E55" s="9"/>
      <c r="F55" s="9"/>
    </row>
  </sheetData>
  <mergeCells count="7">
    <mergeCell ref="H23:H24"/>
    <mergeCell ref="A23:A24"/>
    <mergeCell ref="B23:B24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1"/>
  <sheetViews>
    <sheetView workbookViewId="0">
      <selection activeCell="F22" sqref="F22"/>
    </sheetView>
  </sheetViews>
  <sheetFormatPr defaultColWidth="9.28515625" defaultRowHeight="15" x14ac:dyDescent="0.25"/>
  <cols>
    <col min="1" max="1" width="27.42578125" style="1" customWidth="1"/>
    <col min="2" max="3" width="9.28515625" style="1"/>
    <col min="4" max="4" width="11.28515625" style="1" customWidth="1"/>
    <col min="5" max="16384" width="9.28515625" style="1"/>
  </cols>
  <sheetData>
    <row r="2" spans="1:5" x14ac:dyDescent="0.25">
      <c r="A2" s="2" t="s">
        <v>137</v>
      </c>
    </row>
    <row r="4" spans="1:5" x14ac:dyDescent="0.25">
      <c r="A4" s="9" t="s">
        <v>138</v>
      </c>
      <c r="B4" s="9" t="s">
        <v>2</v>
      </c>
      <c r="C4" s="9"/>
    </row>
    <row r="5" spans="1:5" x14ac:dyDescent="0.25">
      <c r="A5" s="9" t="s">
        <v>139</v>
      </c>
      <c r="B5" s="9" t="s">
        <v>140</v>
      </c>
      <c r="C5" s="9" t="s">
        <v>141</v>
      </c>
    </row>
    <row r="6" spans="1:5" x14ac:dyDescent="0.25">
      <c r="A6" s="9" t="s">
        <v>142</v>
      </c>
      <c r="B6" s="9">
        <v>3000</v>
      </c>
      <c r="C6" s="9"/>
      <c r="E6" s="1" t="s">
        <v>143</v>
      </c>
    </row>
    <row r="7" spans="1:5" x14ac:dyDescent="0.25">
      <c r="A7" s="9" t="s">
        <v>66</v>
      </c>
      <c r="B7" s="16">
        <v>0.02</v>
      </c>
      <c r="C7" s="9" t="s">
        <v>106</v>
      </c>
    </row>
    <row r="8" spans="1:5" x14ac:dyDescent="0.25">
      <c r="A8" s="9" t="s">
        <v>58</v>
      </c>
      <c r="B8" s="9">
        <v>4</v>
      </c>
      <c r="C8" s="9" t="s">
        <v>63</v>
      </c>
    </row>
    <row r="9" spans="1:5" x14ac:dyDescent="0.25">
      <c r="A9" s="9" t="s">
        <v>144</v>
      </c>
      <c r="B9" s="9">
        <f>-PMT(B7,B8,B6)</f>
        <v>787.87125801386253</v>
      </c>
      <c r="C9" s="9" t="s">
        <v>106</v>
      </c>
    </row>
    <row r="10" spans="1:5" x14ac:dyDescent="0.25">
      <c r="A10" s="9" t="s">
        <v>123</v>
      </c>
      <c r="B10" s="43">
        <v>0.1</v>
      </c>
      <c r="C10" s="9" t="s">
        <v>106</v>
      </c>
    </row>
    <row r="11" spans="1:5" x14ac:dyDescent="0.25">
      <c r="A11" s="9" t="s">
        <v>38</v>
      </c>
      <c r="B11" s="9">
        <v>0</v>
      </c>
      <c r="C11" s="9"/>
    </row>
    <row r="12" spans="1:5" x14ac:dyDescent="0.25">
      <c r="A12" s="9" t="s">
        <v>145</v>
      </c>
      <c r="B12" s="9" t="s">
        <v>146</v>
      </c>
      <c r="C12" s="9"/>
    </row>
    <row r="14" spans="1:5" x14ac:dyDescent="0.25">
      <c r="A14" s="1" t="s">
        <v>147</v>
      </c>
    </row>
    <row r="15" spans="1:5" x14ac:dyDescent="0.25">
      <c r="A15" s="1" t="s">
        <v>148</v>
      </c>
    </row>
    <row r="17" spans="1:10" x14ac:dyDescent="0.25">
      <c r="A17" s="8" t="s">
        <v>58</v>
      </c>
      <c r="B17" s="8" t="s">
        <v>149</v>
      </c>
      <c r="C17" s="8" t="s">
        <v>150</v>
      </c>
      <c r="D17" s="8" t="s">
        <v>133</v>
      </c>
    </row>
    <row r="18" spans="1:10" x14ac:dyDescent="0.25">
      <c r="A18" s="8"/>
      <c r="B18" s="8"/>
      <c r="C18" s="42">
        <f>B10</f>
        <v>0.1</v>
      </c>
      <c r="D18" s="8"/>
    </row>
    <row r="19" spans="1:10" x14ac:dyDescent="0.25">
      <c r="A19" s="9">
        <v>1</v>
      </c>
      <c r="B19" s="9">
        <f>B9</f>
        <v>787.87125801386253</v>
      </c>
      <c r="C19" s="17">
        <f>1/(1+$C$18)^A19</f>
        <v>0.90909090909090906</v>
      </c>
      <c r="D19" s="9">
        <f>B19*C19</f>
        <v>716.24659819442047</v>
      </c>
    </row>
    <row r="20" spans="1:10" x14ac:dyDescent="0.25">
      <c r="A20" s="9">
        <v>2</v>
      </c>
      <c r="B20" s="9">
        <f>B19</f>
        <v>787.87125801386253</v>
      </c>
      <c r="C20" s="17">
        <f t="shared" ref="C20:C22" si="0">1/(1+$C$18)^A20</f>
        <v>0.82644628099173545</v>
      </c>
      <c r="D20" s="9">
        <f t="shared" ref="D20:D22" si="1">B20*C20</f>
        <v>651.13327108583678</v>
      </c>
    </row>
    <row r="21" spans="1:10" x14ac:dyDescent="0.25">
      <c r="A21" s="9">
        <v>3</v>
      </c>
      <c r="B21" s="9">
        <f>B20</f>
        <v>787.87125801386253</v>
      </c>
      <c r="C21" s="17">
        <f t="shared" si="0"/>
        <v>0.75131480090157754</v>
      </c>
      <c r="D21" s="9">
        <f t="shared" si="1"/>
        <v>591.93933735076052</v>
      </c>
    </row>
    <row r="22" spans="1:10" x14ac:dyDescent="0.25">
      <c r="A22" s="9">
        <v>4</v>
      </c>
      <c r="B22" s="9">
        <f>B21</f>
        <v>787.87125801386253</v>
      </c>
      <c r="C22" s="17">
        <f t="shared" si="0"/>
        <v>0.68301345536507052</v>
      </c>
      <c r="D22" s="9">
        <f t="shared" si="1"/>
        <v>538.12667031887327</v>
      </c>
    </row>
    <row r="23" spans="1:10" x14ac:dyDescent="0.25">
      <c r="A23" s="9"/>
      <c r="B23" s="9"/>
      <c r="C23" s="9"/>
      <c r="D23" s="8">
        <f>SUM(D19:D22)</f>
        <v>2497.445876949891</v>
      </c>
      <c r="E23" s="1" t="s">
        <v>151</v>
      </c>
    </row>
    <row r="25" spans="1:10" x14ac:dyDescent="0.25">
      <c r="A25" s="1" t="s">
        <v>152</v>
      </c>
      <c r="D25" s="52">
        <f>D23</f>
        <v>2497.445876949891</v>
      </c>
    </row>
    <row r="27" spans="1:10" ht="16.5" x14ac:dyDescent="0.35">
      <c r="A27" s="3" t="s">
        <v>153</v>
      </c>
    </row>
    <row r="28" spans="1:10" x14ac:dyDescent="0.25">
      <c r="A28" s="1" t="s">
        <v>154</v>
      </c>
      <c r="B28" s="1" t="s">
        <v>25</v>
      </c>
      <c r="D28" s="1">
        <f>B6</f>
        <v>3000</v>
      </c>
    </row>
    <row r="29" spans="1:10" x14ac:dyDescent="0.25">
      <c r="A29" s="1" t="s">
        <v>155</v>
      </c>
      <c r="B29" s="1" t="s">
        <v>22</v>
      </c>
      <c r="D29" s="1">
        <f>D25</f>
        <v>2497.445876949891</v>
      </c>
    </row>
    <row r="30" spans="1:10" x14ac:dyDescent="0.25">
      <c r="A30" s="1" t="s">
        <v>156</v>
      </c>
      <c r="B30" s="1" t="s">
        <v>22</v>
      </c>
      <c r="D30" s="1">
        <f>D28-D29</f>
        <v>502.55412305010896</v>
      </c>
      <c r="E30" s="1" t="s">
        <v>157</v>
      </c>
      <c r="J30" s="1" t="s">
        <v>158</v>
      </c>
    </row>
    <row r="33" spans="1:5" ht="16.5" x14ac:dyDescent="0.35">
      <c r="A33" s="3" t="s">
        <v>77</v>
      </c>
      <c r="D33" s="1" t="s">
        <v>78</v>
      </c>
    </row>
    <row r="35" spans="1:5" ht="29.25" x14ac:dyDescent="0.25">
      <c r="A35" s="57" t="s">
        <v>79</v>
      </c>
      <c r="B35" s="57" t="s">
        <v>80</v>
      </c>
      <c r="C35" s="21" t="s">
        <v>81</v>
      </c>
      <c r="D35" s="57" t="s">
        <v>82</v>
      </c>
      <c r="E35" s="57" t="s">
        <v>83</v>
      </c>
    </row>
    <row r="36" spans="1:5" x14ac:dyDescent="0.25">
      <c r="A36" s="57"/>
      <c r="B36" s="57"/>
      <c r="C36" s="53">
        <f>B10</f>
        <v>0.1</v>
      </c>
      <c r="D36" s="57"/>
      <c r="E36" s="57"/>
    </row>
    <row r="37" spans="1:5" x14ac:dyDescent="0.25">
      <c r="A37" s="9">
        <v>1</v>
      </c>
      <c r="B37" s="51">
        <f>D29</f>
        <v>2497.445876949891</v>
      </c>
      <c r="C37" s="9">
        <f>B37*$C$36</f>
        <v>249.74458769498912</v>
      </c>
      <c r="D37" s="9">
        <f>-B9</f>
        <v>-787.87125801386253</v>
      </c>
      <c r="E37" s="9">
        <f>SUM(B37:D37)</f>
        <v>1959.3192066310176</v>
      </c>
    </row>
    <row r="38" spans="1:5" x14ac:dyDescent="0.25">
      <c r="A38" s="9">
        <v>2</v>
      </c>
      <c r="B38" s="9">
        <f>E37</f>
        <v>1959.3192066310176</v>
      </c>
      <c r="C38" s="9">
        <f>B38*$C$36</f>
        <v>195.93192066310178</v>
      </c>
      <c r="D38" s="9">
        <f>D37</f>
        <v>-787.87125801386253</v>
      </c>
      <c r="E38" s="9">
        <f>SUM(B38:D38)</f>
        <v>1367.3798692802566</v>
      </c>
    </row>
    <row r="39" spans="1:5" x14ac:dyDescent="0.25">
      <c r="A39" s="9">
        <v>3</v>
      </c>
      <c r="B39" s="9">
        <f>E38</f>
        <v>1367.3798692802566</v>
      </c>
      <c r="C39" s="9">
        <f>B39*$C$36</f>
        <v>136.73798692802566</v>
      </c>
      <c r="D39" s="9">
        <f>D38</f>
        <v>-787.87125801386253</v>
      </c>
      <c r="E39" s="9">
        <f>SUM(B39:D39)</f>
        <v>716.24659819441979</v>
      </c>
    </row>
    <row r="40" spans="1:5" x14ac:dyDescent="0.25">
      <c r="A40" s="9">
        <v>4</v>
      </c>
      <c r="B40" s="9">
        <f>E39</f>
        <v>716.24659819441979</v>
      </c>
      <c r="C40" s="9">
        <f>B40*$C$36</f>
        <v>71.624659819441987</v>
      </c>
      <c r="D40" s="9">
        <f>D39</f>
        <v>-787.87125801386253</v>
      </c>
      <c r="E40" s="9">
        <f>ROUND(SUM(B40:D40),2)</f>
        <v>0</v>
      </c>
    </row>
    <row r="41" spans="1:5" x14ac:dyDescent="0.25">
      <c r="A41" s="12"/>
      <c r="C41" s="8">
        <f>SUM(C37:C40)</f>
        <v>654.03915510555851</v>
      </c>
      <c r="D41" s="8">
        <f>SUM(D37:D40)</f>
        <v>-3151.4850320554501</v>
      </c>
      <c r="E41" s="9"/>
    </row>
    <row r="44" spans="1:5" s="44" customFormat="1" x14ac:dyDescent="0.25"/>
    <row r="46" spans="1:5" ht="16.5" x14ac:dyDescent="0.35">
      <c r="A46" s="3" t="s">
        <v>159</v>
      </c>
    </row>
    <row r="48" spans="1:5" x14ac:dyDescent="0.25">
      <c r="A48" s="1" t="s">
        <v>154</v>
      </c>
      <c r="B48" s="1" t="s">
        <v>22</v>
      </c>
      <c r="D48" s="1">
        <f>D28</f>
        <v>3000</v>
      </c>
    </row>
    <row r="49" spans="1:5" x14ac:dyDescent="0.25">
      <c r="A49" s="1" t="s">
        <v>160</v>
      </c>
      <c r="B49" s="1" t="s">
        <v>25</v>
      </c>
      <c r="D49" s="1">
        <f>D29</f>
        <v>2497.445876949891</v>
      </c>
    </row>
    <row r="50" spans="1:5" ht="30" x14ac:dyDescent="0.25">
      <c r="A50" s="41" t="s">
        <v>161</v>
      </c>
      <c r="B50" s="1" t="s">
        <v>25</v>
      </c>
      <c r="D50" s="1">
        <f>D48-D49</f>
        <v>502.55412305010896</v>
      </c>
    </row>
    <row r="53" spans="1:5" ht="16.5" x14ac:dyDescent="0.35">
      <c r="A53" s="3" t="s">
        <v>162</v>
      </c>
    </row>
    <row r="55" spans="1:5" ht="29.25" x14ac:dyDescent="0.25">
      <c r="A55" s="57" t="s">
        <v>79</v>
      </c>
      <c r="B55" s="57" t="s">
        <v>80</v>
      </c>
      <c r="C55" s="21" t="s">
        <v>81</v>
      </c>
      <c r="D55" s="57" t="s">
        <v>163</v>
      </c>
      <c r="E55" s="57" t="s">
        <v>83</v>
      </c>
    </row>
    <row r="56" spans="1:5" x14ac:dyDescent="0.25">
      <c r="A56" s="57"/>
      <c r="B56" s="57"/>
      <c r="C56" s="22">
        <f>C36</f>
        <v>0.1</v>
      </c>
      <c r="D56" s="57"/>
      <c r="E56" s="57"/>
    </row>
    <row r="57" spans="1:5" x14ac:dyDescent="0.25">
      <c r="A57" s="9">
        <v>1</v>
      </c>
      <c r="B57" s="9">
        <f>D49</f>
        <v>2497.445876949891</v>
      </c>
      <c r="C57" s="9">
        <f>B57*$C$36</f>
        <v>249.74458769498912</v>
      </c>
      <c r="D57" s="9">
        <f>-B9</f>
        <v>-787.87125801386253</v>
      </c>
      <c r="E57" s="9">
        <f>SUM(B57:D57)</f>
        <v>1959.3192066310176</v>
      </c>
    </row>
    <row r="58" spans="1:5" x14ac:dyDescent="0.25">
      <c r="A58" s="9">
        <v>2</v>
      </c>
      <c r="B58" s="9">
        <f>E57</f>
        <v>1959.3192066310176</v>
      </c>
      <c r="C58" s="9">
        <f>B58*$C$36</f>
        <v>195.93192066310178</v>
      </c>
      <c r="D58" s="9">
        <f>D57</f>
        <v>-787.87125801386253</v>
      </c>
      <c r="E58" s="9">
        <f>SUM(B58:D58)</f>
        <v>1367.3798692802566</v>
      </c>
    </row>
    <row r="59" spans="1:5" x14ac:dyDescent="0.25">
      <c r="A59" s="9">
        <v>3</v>
      </c>
      <c r="B59" s="9">
        <f>E58</f>
        <v>1367.3798692802566</v>
      </c>
      <c r="C59" s="9">
        <f>B59*$C$36</f>
        <v>136.73798692802566</v>
      </c>
      <c r="D59" s="9">
        <f>D58</f>
        <v>-787.87125801386253</v>
      </c>
      <c r="E59" s="9">
        <f>SUM(B59:D59)</f>
        <v>716.24659819441979</v>
      </c>
    </row>
    <row r="60" spans="1:5" x14ac:dyDescent="0.25">
      <c r="A60" s="9">
        <v>4</v>
      </c>
      <c r="B60" s="9">
        <f>E59</f>
        <v>716.24659819441979</v>
      </c>
      <c r="C60" s="9">
        <f>B60*$C$36</f>
        <v>71.624659819441987</v>
      </c>
      <c r="D60" s="9">
        <f>D59</f>
        <v>-787.87125801386253</v>
      </c>
      <c r="E60" s="9">
        <f>ROUND(SUM(B60:D60),2)</f>
        <v>0</v>
      </c>
    </row>
    <row r="61" spans="1:5" x14ac:dyDescent="0.25">
      <c r="A61" s="12"/>
      <c r="C61" s="8">
        <f>SUM(C57:C60)</f>
        <v>654.03915510555851</v>
      </c>
      <c r="D61" s="8">
        <f>SUM(D57:D60)</f>
        <v>-3151.4850320554501</v>
      </c>
      <c r="E61" s="9"/>
    </row>
  </sheetData>
  <mergeCells count="8">
    <mergeCell ref="A35:A36"/>
    <mergeCell ref="B35:B36"/>
    <mergeCell ref="D35:D36"/>
    <mergeCell ref="E35:E36"/>
    <mergeCell ref="A55:A56"/>
    <mergeCell ref="B55:B56"/>
    <mergeCell ref="D55:D56"/>
    <mergeCell ref="E55:E56"/>
  </mergeCells>
  <pageMargins left="0.7" right="0.7" top="0.75" bottom="0.75" header="0.3" footer="0.3"/>
  <pageSetup orientation="portrait" r:id="rId1"/>
  <ignoredErrors>
    <ignoredError sqref="B58:E60 E57 C61:D61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workbookViewId="0">
      <selection activeCell="G21" sqref="G21"/>
    </sheetView>
  </sheetViews>
  <sheetFormatPr defaultColWidth="9.28515625" defaultRowHeight="15" x14ac:dyDescent="0.25"/>
  <cols>
    <col min="1" max="1" width="27.42578125" style="1" customWidth="1"/>
    <col min="2" max="2" width="13" style="1" customWidth="1"/>
    <col min="3" max="3" width="9.28515625" style="1"/>
    <col min="4" max="4" width="11.28515625" style="1" customWidth="1"/>
    <col min="5" max="16384" width="9.28515625" style="1"/>
  </cols>
  <sheetData>
    <row r="2" spans="1:6" x14ac:dyDescent="0.25">
      <c r="A2" s="2" t="s">
        <v>164</v>
      </c>
    </row>
    <row r="4" spans="1:6" x14ac:dyDescent="0.25">
      <c r="A4" s="9" t="s">
        <v>138</v>
      </c>
      <c r="B4" s="9" t="s">
        <v>2</v>
      </c>
      <c r="C4" s="9"/>
    </row>
    <row r="5" spans="1:6" x14ac:dyDescent="0.25">
      <c r="A5" s="9" t="s">
        <v>165</v>
      </c>
      <c r="B5" s="9" t="s">
        <v>166</v>
      </c>
      <c r="C5" s="9"/>
    </row>
    <row r="6" spans="1:6" x14ac:dyDescent="0.25">
      <c r="A6" s="9" t="s">
        <v>142</v>
      </c>
      <c r="B6" s="9">
        <v>4000</v>
      </c>
      <c r="C6" s="9"/>
    </row>
    <row r="7" spans="1:6" x14ac:dyDescent="0.25">
      <c r="A7" s="9" t="s">
        <v>66</v>
      </c>
      <c r="B7" s="16">
        <v>0.03</v>
      </c>
      <c r="C7" s="9" t="s">
        <v>106</v>
      </c>
    </row>
    <row r="8" spans="1:6" x14ac:dyDescent="0.25">
      <c r="A8" s="9" t="s">
        <v>58</v>
      </c>
      <c r="B8" s="9">
        <v>4</v>
      </c>
      <c r="C8" s="9" t="s">
        <v>63</v>
      </c>
    </row>
    <row r="9" spans="1:6" x14ac:dyDescent="0.25">
      <c r="A9" s="9" t="s">
        <v>144</v>
      </c>
      <c r="B9" s="9">
        <f>-PMT(B7,B8,B6)</f>
        <v>1076.1081807723299</v>
      </c>
      <c r="C9" s="9" t="s">
        <v>106</v>
      </c>
      <c r="F9" s="1">
        <f>B9*B8</f>
        <v>4304.4327230893196</v>
      </c>
    </row>
    <row r="10" spans="1:6" x14ac:dyDescent="0.25">
      <c r="A10" s="9" t="s">
        <v>123</v>
      </c>
      <c r="B10" s="43">
        <v>0.12</v>
      </c>
      <c r="C10" s="9" t="s">
        <v>106</v>
      </c>
      <c r="F10" s="1">
        <f>B6</f>
        <v>4000</v>
      </c>
    </row>
    <row r="11" spans="1:6" x14ac:dyDescent="0.25">
      <c r="A11" s="9" t="s">
        <v>38</v>
      </c>
      <c r="B11" s="9">
        <v>0</v>
      </c>
      <c r="C11" s="9"/>
      <c r="F11" s="1">
        <f>F9-F10</f>
        <v>304.43272308931955</v>
      </c>
    </row>
    <row r="12" spans="1:6" x14ac:dyDescent="0.25">
      <c r="A12" s="9" t="s">
        <v>145</v>
      </c>
      <c r="B12" s="9" t="s">
        <v>146</v>
      </c>
      <c r="C12" s="9"/>
    </row>
    <row r="14" spans="1:6" x14ac:dyDescent="0.25">
      <c r="A14" s="1" t="s">
        <v>147</v>
      </c>
    </row>
    <row r="15" spans="1:6" x14ac:dyDescent="0.25">
      <c r="A15" s="1" t="s">
        <v>148</v>
      </c>
    </row>
    <row r="17" spans="1:5" x14ac:dyDescent="0.25">
      <c r="A17" s="8" t="s">
        <v>58</v>
      </c>
      <c r="B17" s="8" t="s">
        <v>149</v>
      </c>
      <c r="C17" s="8" t="s">
        <v>150</v>
      </c>
      <c r="D17" s="8" t="s">
        <v>133</v>
      </c>
    </row>
    <row r="18" spans="1:5" x14ac:dyDescent="0.25">
      <c r="A18" s="8"/>
      <c r="B18" s="8"/>
      <c r="C18" s="42">
        <f>B10</f>
        <v>0.12</v>
      </c>
      <c r="D18" s="8"/>
    </row>
    <row r="19" spans="1:5" x14ac:dyDescent="0.25">
      <c r="A19" s="9">
        <v>1</v>
      </c>
      <c r="B19" s="9">
        <f>B9</f>
        <v>1076.1081807723299</v>
      </c>
      <c r="C19" s="17">
        <f>1/(1+$C$18)^A19</f>
        <v>0.89285714285714279</v>
      </c>
      <c r="D19" s="9">
        <f>B19*C19</f>
        <v>960.81087568958014</v>
      </c>
    </row>
    <row r="20" spans="1:5" x14ac:dyDescent="0.25">
      <c r="A20" s="9">
        <v>2</v>
      </c>
      <c r="B20" s="9">
        <f>B19</f>
        <v>1076.1081807723299</v>
      </c>
      <c r="C20" s="17">
        <f t="shared" ref="C20:C22" si="0">1/(1+$C$18)^A20</f>
        <v>0.79719387755102034</v>
      </c>
      <c r="D20" s="9">
        <f t="shared" ref="D20:D22" si="1">B20*C20</f>
        <v>857.86685329426803</v>
      </c>
    </row>
    <row r="21" spans="1:5" x14ac:dyDescent="0.25">
      <c r="A21" s="9">
        <v>3</v>
      </c>
      <c r="B21" s="9">
        <f>B20</f>
        <v>1076.1081807723299</v>
      </c>
      <c r="C21" s="17">
        <f t="shared" si="0"/>
        <v>0.71178024781341087</v>
      </c>
      <c r="D21" s="9">
        <f t="shared" si="1"/>
        <v>765.95254758416775</v>
      </c>
    </row>
    <row r="22" spans="1:5" x14ac:dyDescent="0.25">
      <c r="A22" s="9">
        <v>4</v>
      </c>
      <c r="B22" s="9">
        <f>B21</f>
        <v>1076.1081807723299</v>
      </c>
      <c r="C22" s="17">
        <f t="shared" si="0"/>
        <v>0.63551807840483121</v>
      </c>
      <c r="D22" s="9">
        <f t="shared" si="1"/>
        <v>683.88620320014979</v>
      </c>
    </row>
    <row r="23" spans="1:5" x14ac:dyDescent="0.25">
      <c r="A23" s="9"/>
      <c r="B23" s="9"/>
      <c r="C23" s="9"/>
      <c r="D23" s="8">
        <f>SUM(D19:D22)</f>
        <v>3268.5164797681659</v>
      </c>
    </row>
    <row r="25" spans="1:5" x14ac:dyDescent="0.25">
      <c r="A25" s="1" t="s">
        <v>152</v>
      </c>
      <c r="D25" s="1">
        <f>D23</f>
        <v>3268.5164797681659</v>
      </c>
    </row>
    <row r="27" spans="1:5" ht="16.5" x14ac:dyDescent="0.35">
      <c r="A27" s="3" t="s">
        <v>153</v>
      </c>
    </row>
    <row r="28" spans="1:5" x14ac:dyDescent="0.25">
      <c r="A28" s="1" t="s">
        <v>154</v>
      </c>
      <c r="B28" s="1" t="s">
        <v>25</v>
      </c>
      <c r="D28" s="1">
        <f>B6</f>
        <v>4000</v>
      </c>
    </row>
    <row r="29" spans="1:5" x14ac:dyDescent="0.25">
      <c r="A29" s="1" t="s">
        <v>155</v>
      </c>
      <c r="B29" s="1" t="s">
        <v>22</v>
      </c>
      <c r="D29" s="1">
        <f>D25</f>
        <v>3268.5164797681659</v>
      </c>
    </row>
    <row r="30" spans="1:5" x14ac:dyDescent="0.25">
      <c r="A30" s="1" t="s">
        <v>167</v>
      </c>
      <c r="B30" s="1" t="s">
        <v>22</v>
      </c>
      <c r="D30" s="1">
        <f>D28-D29</f>
        <v>731.48352023183406</v>
      </c>
      <c r="E30" s="1" t="s">
        <v>157</v>
      </c>
    </row>
    <row r="33" spans="1:5" ht="16.5" x14ac:dyDescent="0.35">
      <c r="A33" s="3" t="s">
        <v>77</v>
      </c>
      <c r="D33" s="1" t="s">
        <v>78</v>
      </c>
    </row>
    <row r="35" spans="1:5" ht="29.25" x14ac:dyDescent="0.25">
      <c r="A35" s="57" t="s">
        <v>79</v>
      </c>
      <c r="B35" s="57" t="s">
        <v>80</v>
      </c>
      <c r="C35" s="21" t="s">
        <v>81</v>
      </c>
      <c r="D35" s="57" t="s">
        <v>82</v>
      </c>
      <c r="E35" s="57" t="s">
        <v>83</v>
      </c>
    </row>
    <row r="36" spans="1:5" x14ac:dyDescent="0.25">
      <c r="A36" s="57"/>
      <c r="B36" s="57"/>
      <c r="C36" s="22">
        <f>B10</f>
        <v>0.12</v>
      </c>
      <c r="D36" s="57"/>
      <c r="E36" s="57"/>
    </row>
    <row r="37" spans="1:5" x14ac:dyDescent="0.25">
      <c r="A37" s="9">
        <v>1</v>
      </c>
      <c r="B37" s="9">
        <f>D29</f>
        <v>3268.5164797681659</v>
      </c>
      <c r="C37" s="9">
        <f>B37*$C$36</f>
        <v>392.22197757217992</v>
      </c>
      <c r="D37" s="9">
        <f>-B9</f>
        <v>-1076.1081807723299</v>
      </c>
      <c r="E37" s="9">
        <f>SUM(B37:D37)</f>
        <v>2584.6302765680161</v>
      </c>
    </row>
    <row r="38" spans="1:5" x14ac:dyDescent="0.25">
      <c r="A38" s="9">
        <v>2</v>
      </c>
      <c r="B38" s="9">
        <f>E37</f>
        <v>2584.6302765680161</v>
      </c>
      <c r="C38" s="9">
        <f>B38*$C$36</f>
        <v>310.15563318816191</v>
      </c>
      <c r="D38" s="9">
        <f>D37</f>
        <v>-1076.1081807723299</v>
      </c>
      <c r="E38" s="9">
        <f>SUM(B38:D38)</f>
        <v>1818.6777289838483</v>
      </c>
    </row>
    <row r="39" spans="1:5" x14ac:dyDescent="0.25">
      <c r="A39" s="9">
        <v>3</v>
      </c>
      <c r="B39" s="9">
        <f>E38</f>
        <v>1818.6777289838483</v>
      </c>
      <c r="C39" s="9">
        <f>B39*$C$36</f>
        <v>218.24132747806178</v>
      </c>
      <c r="D39" s="9">
        <f>D38</f>
        <v>-1076.1081807723299</v>
      </c>
      <c r="E39" s="9">
        <f>SUM(B39:D39)</f>
        <v>960.81087568958014</v>
      </c>
    </row>
    <row r="40" spans="1:5" x14ac:dyDescent="0.25">
      <c r="A40" s="9">
        <v>4</v>
      </c>
      <c r="B40" s="9">
        <f>E39</f>
        <v>960.81087568958014</v>
      </c>
      <c r="C40" s="9">
        <f>B40*$C$36</f>
        <v>115.29730508274962</v>
      </c>
      <c r="D40" s="9">
        <f>D39</f>
        <v>-1076.1081807723299</v>
      </c>
      <c r="E40" s="9">
        <f>ROUND(SUM(B40:D40),2)</f>
        <v>0</v>
      </c>
    </row>
    <row r="41" spans="1:5" x14ac:dyDescent="0.25">
      <c r="A41" s="12"/>
      <c r="C41" s="8">
        <f>SUM(C37:C40)</f>
        <v>1035.9162433211532</v>
      </c>
      <c r="D41" s="8">
        <f>SUM(D37:D40)</f>
        <v>-4304.4327230893196</v>
      </c>
      <c r="E41" s="9"/>
    </row>
    <row r="43" spans="1:5" ht="16.5" x14ac:dyDescent="0.35">
      <c r="A43" s="3" t="s">
        <v>168</v>
      </c>
    </row>
    <row r="45" spans="1:5" x14ac:dyDescent="0.25">
      <c r="A45" s="57" t="s">
        <v>79</v>
      </c>
      <c r="B45" s="57" t="s">
        <v>169</v>
      </c>
    </row>
    <row r="46" spans="1:5" ht="17.649999999999999" customHeight="1" x14ac:dyDescent="0.25">
      <c r="A46" s="57"/>
      <c r="B46" s="57"/>
    </row>
    <row r="47" spans="1:5" x14ac:dyDescent="0.25">
      <c r="A47" s="9">
        <v>1</v>
      </c>
      <c r="B47" s="9">
        <f>D30/4</f>
        <v>182.87088005795852</v>
      </c>
    </row>
    <row r="48" spans="1:5" x14ac:dyDescent="0.25">
      <c r="A48" s="9">
        <v>2</v>
      </c>
      <c r="B48" s="9">
        <f>B47</f>
        <v>182.87088005795852</v>
      </c>
    </row>
    <row r="49" spans="1:8" x14ac:dyDescent="0.25">
      <c r="A49" s="9">
        <v>3</v>
      </c>
      <c r="B49" s="9">
        <f>B48</f>
        <v>182.87088005795852</v>
      </c>
    </row>
    <row r="50" spans="1:8" x14ac:dyDescent="0.25">
      <c r="A50" s="9">
        <v>4</v>
      </c>
      <c r="B50" s="9">
        <f>B49</f>
        <v>182.87088005795852</v>
      </c>
    </row>
    <row r="51" spans="1:8" x14ac:dyDescent="0.25">
      <c r="A51" s="8" t="s">
        <v>35</v>
      </c>
      <c r="B51" s="8">
        <f>SUM(B47:B50)</f>
        <v>731.48352023183406</v>
      </c>
    </row>
    <row r="54" spans="1:8" x14ac:dyDescent="0.25">
      <c r="A54" s="55" t="s">
        <v>170</v>
      </c>
      <c r="B54" s="54" t="s">
        <v>171</v>
      </c>
      <c r="C54" s="54" t="s">
        <v>172</v>
      </c>
      <c r="D54" s="54" t="s">
        <v>173</v>
      </c>
      <c r="E54" s="54" t="s">
        <v>174</v>
      </c>
      <c r="F54" s="54" t="s">
        <v>35</v>
      </c>
    </row>
    <row r="55" spans="1:8" x14ac:dyDescent="0.25">
      <c r="A55" s="55" t="s">
        <v>90</v>
      </c>
      <c r="B55" s="54">
        <f>C37</f>
        <v>392.22197757217992</v>
      </c>
      <c r="C55" s="54">
        <f>C38</f>
        <v>310.15563318816191</v>
      </c>
      <c r="D55" s="54">
        <f>C39</f>
        <v>218.24132747806178</v>
      </c>
      <c r="E55" s="54">
        <f>C40</f>
        <v>115.29730508274962</v>
      </c>
      <c r="F55" s="54">
        <f>SUM(B55:E55)</f>
        <v>1035.9162433211532</v>
      </c>
    </row>
    <row r="56" spans="1:8" x14ac:dyDescent="0.25">
      <c r="A56" s="55" t="s">
        <v>175</v>
      </c>
      <c r="B56" s="54">
        <f>-B47</f>
        <v>-182.87088005795852</v>
      </c>
      <c r="C56" s="54">
        <f>-B48</f>
        <v>-182.87088005795852</v>
      </c>
      <c r="D56" s="54">
        <f>-B49</f>
        <v>-182.87088005795852</v>
      </c>
      <c r="E56" s="54">
        <f>-B50</f>
        <v>-182.87088005795852</v>
      </c>
      <c r="F56" s="54">
        <f>SUM(B56:E56)</f>
        <v>-731.48352023183406</v>
      </c>
      <c r="H56" s="1" t="s">
        <v>176</v>
      </c>
    </row>
    <row r="57" spans="1:8" x14ac:dyDescent="0.25">
      <c r="A57" s="55"/>
      <c r="B57" s="54"/>
      <c r="C57" s="54"/>
      <c r="D57" s="54"/>
      <c r="E57" s="54"/>
      <c r="F57" s="54"/>
    </row>
    <row r="58" spans="1:8" x14ac:dyDescent="0.25">
      <c r="A58" s="55" t="s">
        <v>177</v>
      </c>
      <c r="B58" s="54">
        <f>B55+B56</f>
        <v>209.35109751422141</v>
      </c>
      <c r="C58" s="54">
        <f t="shared" ref="C58:F58" si="2">C55+C56</f>
        <v>127.2847531302034</v>
      </c>
      <c r="D58" s="54">
        <f t="shared" si="2"/>
        <v>35.370447420103261</v>
      </c>
      <c r="E58" s="54">
        <f t="shared" si="2"/>
        <v>-67.573574975208899</v>
      </c>
      <c r="F58" s="54">
        <f t="shared" si="2"/>
        <v>304.4327230893191</v>
      </c>
    </row>
    <row r="61" spans="1:8" x14ac:dyDescent="0.25">
      <c r="A61" s="1" t="s">
        <v>178</v>
      </c>
    </row>
    <row r="62" spans="1:8" ht="29.25" x14ac:dyDescent="0.25">
      <c r="A62" s="57" t="s">
        <v>79</v>
      </c>
      <c r="B62" s="57" t="s">
        <v>80</v>
      </c>
      <c r="C62" s="21" t="s">
        <v>81</v>
      </c>
      <c r="D62" s="57" t="s">
        <v>82</v>
      </c>
      <c r="E62" s="57" t="s">
        <v>83</v>
      </c>
    </row>
    <row r="63" spans="1:8" x14ac:dyDescent="0.25">
      <c r="A63" s="57"/>
      <c r="B63" s="57"/>
      <c r="C63" s="22">
        <f>B7</f>
        <v>0.03</v>
      </c>
      <c r="D63" s="57"/>
      <c r="E63" s="57"/>
    </row>
    <row r="64" spans="1:8" x14ac:dyDescent="0.25">
      <c r="A64" s="9">
        <v>1</v>
      </c>
      <c r="B64" s="9">
        <f>B6</f>
        <v>4000</v>
      </c>
      <c r="C64" s="9">
        <f>B64*$C$63</f>
        <v>120</v>
      </c>
      <c r="D64" s="9">
        <f>-B9</f>
        <v>-1076.1081807723299</v>
      </c>
      <c r="E64" s="9">
        <f>SUM(B64:D64)</f>
        <v>3043.8918192276701</v>
      </c>
    </row>
    <row r="65" spans="1:5" x14ac:dyDescent="0.25">
      <c r="A65" s="9">
        <v>2</v>
      </c>
      <c r="B65" s="9">
        <f>E64</f>
        <v>3043.8918192276701</v>
      </c>
      <c r="C65" s="9">
        <f>B65*$C$63</f>
        <v>91.316754576830107</v>
      </c>
      <c r="D65" s="9">
        <f>D64</f>
        <v>-1076.1081807723299</v>
      </c>
      <c r="E65" s="9">
        <f>SUM(B65:D65)</f>
        <v>2059.1003930321704</v>
      </c>
    </row>
    <row r="66" spans="1:5" x14ac:dyDescent="0.25">
      <c r="A66" s="9">
        <v>3</v>
      </c>
      <c r="B66" s="9">
        <f>E65</f>
        <v>2059.1003930321704</v>
      </c>
      <c r="C66" s="9">
        <f>B66*$C$63</f>
        <v>61.773011790965107</v>
      </c>
      <c r="D66" s="9">
        <f>D65</f>
        <v>-1076.1081807723299</v>
      </c>
      <c r="E66" s="9">
        <f>SUM(B66:D66)</f>
        <v>1044.7652240508055</v>
      </c>
    </row>
    <row r="67" spans="1:5" x14ac:dyDescent="0.25">
      <c r="A67" s="9">
        <v>4</v>
      </c>
      <c r="B67" s="9">
        <f>E66</f>
        <v>1044.7652240508055</v>
      </c>
      <c r="C67" s="9">
        <f>B67*$C$63</f>
        <v>31.342956721524164</v>
      </c>
      <c r="D67" s="9">
        <f>D66</f>
        <v>-1076.1081807723299</v>
      </c>
      <c r="E67" s="9">
        <f>ROUND(SUM(B67:D67),2)</f>
        <v>0</v>
      </c>
    </row>
    <row r="68" spans="1:5" x14ac:dyDescent="0.25">
      <c r="A68" s="12"/>
      <c r="C68" s="8">
        <f>SUM(C64:C67)</f>
        <v>304.43272308931938</v>
      </c>
      <c r="D68" s="8">
        <f>SUM(D64:D67)</f>
        <v>-4304.4327230893196</v>
      </c>
      <c r="E68" s="9"/>
    </row>
  </sheetData>
  <mergeCells count="10">
    <mergeCell ref="A62:A63"/>
    <mergeCell ref="B62:B63"/>
    <mergeCell ref="D62:D63"/>
    <mergeCell ref="E62:E63"/>
    <mergeCell ref="A35:A36"/>
    <mergeCell ref="B35:B36"/>
    <mergeCell ref="D35:D36"/>
    <mergeCell ref="E35:E36"/>
    <mergeCell ref="A45:A46"/>
    <mergeCell ref="B45:B4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workbookViewId="0">
      <selection activeCell="I20" sqref="I20"/>
    </sheetView>
  </sheetViews>
  <sheetFormatPr defaultColWidth="9.28515625" defaultRowHeight="15" x14ac:dyDescent="0.25"/>
  <cols>
    <col min="1" max="1" width="27.42578125" style="1" customWidth="1"/>
    <col min="2" max="3" width="9.28515625" style="1"/>
    <col min="4" max="4" width="13.28515625" style="1" customWidth="1"/>
    <col min="5" max="5" width="12" style="1" customWidth="1"/>
    <col min="6" max="7" width="9.28515625" style="1"/>
    <col min="8" max="8" width="4.140625" style="1" customWidth="1"/>
    <col min="9" max="9" width="9.28515625" style="1"/>
    <col min="10" max="10" width="10.28515625" style="1" customWidth="1"/>
    <col min="11" max="11" width="6.5703125" style="1" customWidth="1"/>
    <col min="12" max="12" width="10.85546875" style="1" bestFit="1" customWidth="1"/>
    <col min="13" max="13" width="10.5703125" style="1" customWidth="1"/>
    <col min="14" max="16384" width="9.28515625" style="1"/>
  </cols>
  <sheetData>
    <row r="2" spans="1:10" x14ac:dyDescent="0.25">
      <c r="A2" s="2" t="s">
        <v>179</v>
      </c>
    </row>
    <row r="4" spans="1:10" x14ac:dyDescent="0.25">
      <c r="A4" s="2" t="s">
        <v>57</v>
      </c>
      <c r="I4" s="8" t="s">
        <v>58</v>
      </c>
      <c r="J4" s="8" t="s">
        <v>59</v>
      </c>
    </row>
    <row r="5" spans="1:10" x14ac:dyDescent="0.25">
      <c r="A5" s="9" t="s">
        <v>180</v>
      </c>
      <c r="B5" s="9">
        <v>1000</v>
      </c>
      <c r="C5" s="9"/>
      <c r="E5" s="1" t="s">
        <v>181</v>
      </c>
      <c r="F5" s="1" t="s">
        <v>182</v>
      </c>
      <c r="I5" s="14" t="s">
        <v>61</v>
      </c>
      <c r="J5" s="9">
        <f>B15</f>
        <v>958</v>
      </c>
    </row>
    <row r="6" spans="1:10" x14ac:dyDescent="0.25">
      <c r="A6" s="9" t="s">
        <v>62</v>
      </c>
      <c r="B6" s="9" t="s">
        <v>6</v>
      </c>
      <c r="C6" s="9"/>
      <c r="I6" s="9">
        <v>1</v>
      </c>
      <c r="J6" s="18">
        <f>-B12</f>
        <v>-315.47080370609768</v>
      </c>
    </row>
    <row r="7" spans="1:10" x14ac:dyDescent="0.25">
      <c r="A7" s="9" t="s">
        <v>58</v>
      </c>
      <c r="B7" s="9">
        <v>4</v>
      </c>
      <c r="C7" s="9" t="s">
        <v>63</v>
      </c>
      <c r="I7" s="9">
        <v>2</v>
      </c>
      <c r="J7" s="18">
        <f>J6</f>
        <v>-315.47080370609768</v>
      </c>
    </row>
    <row r="8" spans="1:10" x14ac:dyDescent="0.25">
      <c r="A8" s="9" t="s">
        <v>64</v>
      </c>
      <c r="B8" s="9" t="s">
        <v>65</v>
      </c>
      <c r="C8" s="9"/>
      <c r="I8" s="9">
        <v>3</v>
      </c>
      <c r="J8" s="18">
        <f>J7</f>
        <v>-315.47080370609768</v>
      </c>
    </row>
    <row r="9" spans="1:10" x14ac:dyDescent="0.25">
      <c r="A9" s="9" t="s">
        <v>66</v>
      </c>
      <c r="B9" s="16">
        <v>0.1</v>
      </c>
      <c r="C9" s="9" t="s">
        <v>67</v>
      </c>
      <c r="I9" s="9">
        <v>4</v>
      </c>
      <c r="J9" s="18">
        <f>J8</f>
        <v>-315.47080370609768</v>
      </c>
    </row>
    <row r="10" spans="1:10" ht="16.5" x14ac:dyDescent="0.35">
      <c r="A10" s="3" t="s">
        <v>68</v>
      </c>
      <c r="I10" s="9"/>
      <c r="J10" s="15">
        <f>IRR(J5:J9)</f>
        <v>0.12009666266572583</v>
      </c>
    </row>
    <row r="11" spans="1:10" x14ac:dyDescent="0.25">
      <c r="A11" s="9" t="s">
        <v>69</v>
      </c>
      <c r="B11" s="17">
        <f>(1-(1/(1+B9)^B7))/B9</f>
        <v>3.1698654463492946</v>
      </c>
    </row>
    <row r="12" spans="1:10" x14ac:dyDescent="0.25">
      <c r="A12" s="9" t="s">
        <v>70</v>
      </c>
      <c r="B12" s="24">
        <f>B5/B11</f>
        <v>315.47080370609768</v>
      </c>
      <c r="G12" s="12"/>
    </row>
    <row r="14" spans="1:10" x14ac:dyDescent="0.25">
      <c r="A14" s="9" t="s">
        <v>38</v>
      </c>
      <c r="B14" s="9">
        <v>42</v>
      </c>
      <c r="E14" s="1" t="s">
        <v>183</v>
      </c>
      <c r="F14" s="1" t="s">
        <v>184</v>
      </c>
    </row>
    <row r="15" spans="1:10" ht="45" x14ac:dyDescent="0.25">
      <c r="A15" s="9" t="s">
        <v>72</v>
      </c>
      <c r="B15" s="9">
        <f>B5-B14</f>
        <v>958</v>
      </c>
      <c r="D15" s="41" t="s">
        <v>185</v>
      </c>
      <c r="E15" s="1" t="s">
        <v>186</v>
      </c>
      <c r="F15" s="1" t="s">
        <v>187</v>
      </c>
    </row>
    <row r="16" spans="1:10" x14ac:dyDescent="0.25">
      <c r="A16" s="19"/>
      <c r="B16" s="19"/>
    </row>
    <row r="17" spans="1:5" x14ac:dyDescent="0.25">
      <c r="A17" s="20" t="s">
        <v>73</v>
      </c>
      <c r="B17" s="19"/>
    </row>
    <row r="18" spans="1:5" x14ac:dyDescent="0.25">
      <c r="A18" s="1" t="s">
        <v>74</v>
      </c>
    </row>
    <row r="19" spans="1:5" x14ac:dyDescent="0.25">
      <c r="A19" s="1" t="s">
        <v>75</v>
      </c>
    </row>
    <row r="21" spans="1:5" x14ac:dyDescent="0.25">
      <c r="A21" s="9" t="s">
        <v>76</v>
      </c>
      <c r="B21" s="15">
        <f>J10</f>
        <v>0.12009666266572583</v>
      </c>
    </row>
    <row r="24" spans="1:5" x14ac:dyDescent="0.25">
      <c r="A24" s="2" t="s">
        <v>77</v>
      </c>
      <c r="D24" s="1" t="s">
        <v>188</v>
      </c>
    </row>
    <row r="26" spans="1:5" ht="29.25" x14ac:dyDescent="0.25">
      <c r="A26" s="57" t="s">
        <v>79</v>
      </c>
      <c r="B26" s="57" t="s">
        <v>80</v>
      </c>
      <c r="C26" s="21" t="s">
        <v>81</v>
      </c>
      <c r="D26" s="57" t="s">
        <v>163</v>
      </c>
      <c r="E26" s="57" t="s">
        <v>83</v>
      </c>
    </row>
    <row r="27" spans="1:5" x14ac:dyDescent="0.25">
      <c r="A27" s="57"/>
      <c r="B27" s="57"/>
      <c r="C27" s="22">
        <f>B21</f>
        <v>0.12009666266572583</v>
      </c>
      <c r="D27" s="57"/>
      <c r="E27" s="57"/>
    </row>
    <row r="28" spans="1:5" x14ac:dyDescent="0.25">
      <c r="A28" s="9">
        <v>1</v>
      </c>
      <c r="B28" s="24">
        <f>B15</f>
        <v>958</v>
      </c>
      <c r="C28" s="24">
        <f>B28*$C$27</f>
        <v>115.05260283376535</v>
      </c>
      <c r="D28" s="24">
        <f>-B12</f>
        <v>-315.47080370609768</v>
      </c>
      <c r="E28" s="24">
        <f>SUM(B28:D28)</f>
        <v>757.58179912766764</v>
      </c>
    </row>
    <row r="29" spans="1:5" x14ac:dyDescent="0.25">
      <c r="A29" s="9">
        <v>2</v>
      </c>
      <c r="B29" s="24">
        <f>E28</f>
        <v>757.58179912766764</v>
      </c>
      <c r="C29" s="24">
        <f t="shared" ref="C29:C31" si="0">B29*$C$27</f>
        <v>90.983045771529163</v>
      </c>
      <c r="D29" s="24">
        <f>D28</f>
        <v>-315.47080370609768</v>
      </c>
      <c r="E29" s="24">
        <f>SUM(B29:D29)</f>
        <v>533.0940411930992</v>
      </c>
    </row>
    <row r="30" spans="1:5" x14ac:dyDescent="0.25">
      <c r="A30" s="9">
        <v>3</v>
      </c>
      <c r="B30" s="24">
        <f>E29</f>
        <v>533.0940411930992</v>
      </c>
      <c r="C30" s="24">
        <f t="shared" si="0"/>
        <v>64.02281523427618</v>
      </c>
      <c r="D30" s="24">
        <f>D29</f>
        <v>-315.47080370609768</v>
      </c>
      <c r="E30" s="24">
        <f>SUM(B30:D30)</f>
        <v>281.64605272127773</v>
      </c>
    </row>
    <row r="31" spans="1:5" x14ac:dyDescent="0.25">
      <c r="A31" s="9">
        <v>4</v>
      </c>
      <c r="B31" s="24">
        <f>E30</f>
        <v>281.64605272127773</v>
      </c>
      <c r="C31" s="24">
        <f t="shared" si="0"/>
        <v>33.824750984800524</v>
      </c>
      <c r="D31" s="24">
        <f>D30</f>
        <v>-315.47080370609768</v>
      </c>
      <c r="E31" s="24">
        <f>ROUND(SUM(B31:D31),2)</f>
        <v>0</v>
      </c>
    </row>
    <row r="32" spans="1:5" x14ac:dyDescent="0.25">
      <c r="A32" s="12"/>
      <c r="B32" s="12"/>
      <c r="C32" s="25">
        <f>SUM(C28:C31)</f>
        <v>303.88321482437118</v>
      </c>
      <c r="D32" s="25">
        <f>SUM(D28:D31)</f>
        <v>-1261.8832148243907</v>
      </c>
      <c r="E32" s="24"/>
    </row>
    <row r="35" spans="1:13" x14ac:dyDescent="0.25">
      <c r="A35" s="23" t="s">
        <v>84</v>
      </c>
      <c r="B35" s="12"/>
      <c r="C35" s="12"/>
      <c r="D35" s="12"/>
      <c r="E35" s="12"/>
      <c r="F35" s="12"/>
    </row>
    <row r="36" spans="1:13" x14ac:dyDescent="0.25">
      <c r="A36" s="12"/>
      <c r="B36" s="12"/>
      <c r="C36" s="12"/>
      <c r="D36" s="12"/>
      <c r="E36" s="12"/>
      <c r="F36" s="12"/>
    </row>
    <row r="37" spans="1:13" x14ac:dyDescent="0.25">
      <c r="A37" s="24" t="s">
        <v>85</v>
      </c>
      <c r="B37" s="12"/>
      <c r="C37" s="24" t="s">
        <v>86</v>
      </c>
      <c r="D37" s="24" t="s">
        <v>87</v>
      </c>
      <c r="E37" s="24" t="s">
        <v>88</v>
      </c>
      <c r="F37" s="24" t="s">
        <v>89</v>
      </c>
      <c r="G37" s="24" t="s">
        <v>35</v>
      </c>
    </row>
    <row r="38" spans="1:13" x14ac:dyDescent="0.25">
      <c r="A38" s="24"/>
      <c r="B38" s="12"/>
      <c r="C38" s="24"/>
      <c r="D38" s="24"/>
      <c r="E38" s="24"/>
      <c r="F38" s="24"/>
      <c r="G38" s="24"/>
    </row>
    <row r="39" spans="1:13" x14ac:dyDescent="0.25">
      <c r="A39" s="24" t="s">
        <v>189</v>
      </c>
      <c r="B39" s="12"/>
      <c r="C39" s="24">
        <f>C28</f>
        <v>115.05260283376535</v>
      </c>
      <c r="D39" s="24">
        <f>C29</f>
        <v>90.983045771529163</v>
      </c>
      <c r="E39" s="24">
        <f>C30</f>
        <v>64.02281523427618</v>
      </c>
      <c r="F39" s="27">
        <f>C31</f>
        <v>33.824750984800524</v>
      </c>
      <c r="G39" s="29">
        <f>SUM(C39:F39)</f>
        <v>303.88321482437118</v>
      </c>
      <c r="J39" s="1" t="s">
        <v>91</v>
      </c>
      <c r="L39" s="1" t="s">
        <v>92</v>
      </c>
      <c r="M39" s="12">
        <f>B12*B7</f>
        <v>1261.8832148243907</v>
      </c>
    </row>
    <row r="40" spans="1:13" x14ac:dyDescent="0.25">
      <c r="A40" s="24"/>
      <c r="B40" s="12"/>
      <c r="C40" s="24"/>
      <c r="D40" s="24"/>
      <c r="E40" s="24"/>
      <c r="F40" s="27"/>
      <c r="G40" s="27"/>
      <c r="J40" s="1" t="s">
        <v>180</v>
      </c>
      <c r="M40" s="28">
        <f>-B5</f>
        <v>-1000</v>
      </c>
    </row>
    <row r="41" spans="1:13" x14ac:dyDescent="0.25">
      <c r="A41" s="25" t="s">
        <v>93</v>
      </c>
      <c r="B41" s="23"/>
      <c r="C41" s="25"/>
      <c r="D41" s="25"/>
      <c r="E41" s="25"/>
      <c r="F41" s="25"/>
      <c r="G41" s="25"/>
      <c r="J41" s="1" t="s">
        <v>190</v>
      </c>
      <c r="M41" s="12">
        <f>SUM(M39:M40)</f>
        <v>261.88321482439073</v>
      </c>
    </row>
    <row r="42" spans="1:13" ht="16.5" x14ac:dyDescent="0.35">
      <c r="A42" s="26" t="s">
        <v>95</v>
      </c>
      <c r="C42" s="9"/>
      <c r="D42" s="9"/>
      <c r="E42" s="9"/>
      <c r="F42" s="9"/>
      <c r="G42" s="9"/>
      <c r="J42" s="1" t="s">
        <v>38</v>
      </c>
      <c r="M42" s="12">
        <f>B14</f>
        <v>42</v>
      </c>
    </row>
    <row r="43" spans="1:13" ht="15.75" thickBot="1" x14ac:dyDescent="0.3">
      <c r="A43" s="9"/>
      <c r="C43" s="9"/>
      <c r="D43" s="9"/>
      <c r="E43" s="9"/>
      <c r="F43" s="9"/>
      <c r="G43" s="9"/>
      <c r="J43" s="1" t="s">
        <v>191</v>
      </c>
      <c r="M43" s="30">
        <f>SUM(M41:M42)</f>
        <v>303.88321482439073</v>
      </c>
    </row>
    <row r="44" spans="1:13" ht="15.75" thickTop="1" x14ac:dyDescent="0.25">
      <c r="A44" s="9"/>
      <c r="C44" s="9"/>
      <c r="D44" s="9"/>
      <c r="E44" s="9"/>
      <c r="F44" s="9"/>
      <c r="G44" s="9"/>
    </row>
    <row r="45" spans="1:13" s="2" customFormat="1" ht="14.25" x14ac:dyDescent="0.2">
      <c r="A45" s="8" t="s">
        <v>97</v>
      </c>
      <c r="C45" s="8"/>
      <c r="D45" s="8"/>
      <c r="E45" s="8"/>
      <c r="F45" s="8"/>
      <c r="G45" s="8"/>
    </row>
    <row r="48" spans="1:13" x14ac:dyDescent="0.25">
      <c r="A48" s="24" t="s">
        <v>98</v>
      </c>
      <c r="B48" s="24" t="s">
        <v>99</v>
      </c>
      <c r="C48" s="24" t="s">
        <v>86</v>
      </c>
      <c r="D48" s="24" t="s">
        <v>87</v>
      </c>
      <c r="E48" s="24" t="s">
        <v>88</v>
      </c>
      <c r="F48" s="24" t="s">
        <v>89</v>
      </c>
    </row>
    <row r="49" spans="1:6" x14ac:dyDescent="0.25">
      <c r="A49" s="25" t="s">
        <v>192</v>
      </c>
      <c r="B49" s="24"/>
      <c r="C49" s="24"/>
      <c r="D49" s="24"/>
      <c r="E49" s="24"/>
      <c r="F49" s="24"/>
    </row>
    <row r="50" spans="1:6" x14ac:dyDescent="0.25">
      <c r="A50" s="24" t="s">
        <v>193</v>
      </c>
      <c r="B50" s="24">
        <f>B28</f>
        <v>958</v>
      </c>
      <c r="C50" s="24">
        <f>E28</f>
        <v>757.58179912766764</v>
      </c>
      <c r="D50" s="24">
        <f>E29</f>
        <v>533.0940411930992</v>
      </c>
      <c r="E50" s="24">
        <f>E30</f>
        <v>281.64605272127773</v>
      </c>
      <c r="F50" s="24">
        <f>E31</f>
        <v>0</v>
      </c>
    </row>
    <row r="51" spans="1:6" x14ac:dyDescent="0.25">
      <c r="A51" s="24"/>
      <c r="B51" s="24"/>
      <c r="C51" s="24"/>
      <c r="D51" s="24"/>
      <c r="E51" s="24"/>
      <c r="F51" s="24"/>
    </row>
  </sheetData>
  <mergeCells count="4">
    <mergeCell ref="A26:A27"/>
    <mergeCell ref="B26:B27"/>
    <mergeCell ref="D26:D27"/>
    <mergeCell ref="E26:E2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F2CF2B85FD4FA02CBF25AA8300AD" ma:contentTypeVersion="4" ma:contentTypeDescription="Create a new document." ma:contentTypeScope="" ma:versionID="a8055434be27675d28d0c70af85adc72">
  <xsd:schema xmlns:xsd="http://www.w3.org/2001/XMLSchema" xmlns:xs="http://www.w3.org/2001/XMLSchema" xmlns:p="http://schemas.microsoft.com/office/2006/metadata/properties" xmlns:ns2="de320c11-4aae-4930-ad8f-2b8d6a1fffae" targetNamespace="http://schemas.microsoft.com/office/2006/metadata/properties" ma:root="true" ma:fieldsID="54449ecc4cea86ebb7d04587ecd2fb73" ns2:_="">
    <xsd:import namespace="de320c11-4aae-4930-ad8f-2b8d6a1fff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20c11-4aae-4930-ad8f-2b8d6a1ff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5EF9E5-F68B-46D2-B86F-663BF1F067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76F551-3CC5-4168-BDFA-FCD682728E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BF0979E-ADAD-4EFB-A26C-7A718ACC0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320c11-4aae-4930-ad8f-2b8d6a1fff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1. Equity Inv -FVTPL</vt:lpstr>
      <vt:lpstr>2. Equity Inv -FVTOCI</vt:lpstr>
      <vt:lpstr>3. Debt ins. FA @ amrtzed cost</vt:lpstr>
      <vt:lpstr>4. Debt ins. amtzd cost-T.bnd</vt:lpstr>
      <vt:lpstr>5. Debt ins. FVTOCI cost-T.b</vt:lpstr>
      <vt:lpstr>6. Debt ins. FVTP&amp;L</vt:lpstr>
      <vt:lpstr>1. initial FV</vt:lpstr>
      <vt:lpstr>1.1 initial FV</vt:lpstr>
      <vt:lpstr>2. FL - Loan obtained</vt:lpstr>
      <vt:lpstr>3. FL - initial FV</vt:lpstr>
      <vt:lpstr>4. FL - Debentures issued</vt:lpstr>
      <vt:lpstr>5. FL @FVTPL - Deb. issued </vt:lpstr>
      <vt:lpstr>5.1 FL @FVTPL - Deb. issued</vt:lpstr>
      <vt:lpstr>6.Sale of FA-Eq inv-FVTPL</vt:lpstr>
      <vt:lpstr>7.Sale of FA-Eq inv-FVTOCI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Imraz Iqbal</dc:creator>
  <cp:keywords/>
  <dc:description/>
  <cp:lastModifiedBy>Amali</cp:lastModifiedBy>
  <cp:revision/>
  <dcterms:created xsi:type="dcterms:W3CDTF">2021-02-15T10:37:37Z</dcterms:created>
  <dcterms:modified xsi:type="dcterms:W3CDTF">2022-11-17T09:10:50Z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0x010100ED53F2CF2B85FD4FA02CBF25AA8300AD</vt:lpwstr>
  </property>
</Properties>
</file>