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Staff\Nadeesha\User\New 2021\AAT\2023 July Seminar\"/>
    </mc:Choice>
  </mc:AlternateContent>
  <xr:revisionPtr revIDLastSave="0" documentId="8_{C4D979D9-DE2A-4E84-9455-57C08B0550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4" i="1" l="1"/>
  <c r="H290" i="1"/>
  <c r="H285" i="1"/>
  <c r="O296" i="1"/>
  <c r="O280" i="1"/>
  <c r="O278" i="1"/>
  <c r="H273" i="1"/>
  <c r="H272" i="1"/>
  <c r="G271" i="1"/>
  <c r="G294" i="1"/>
  <c r="N277" i="1"/>
  <c r="G283" i="1"/>
  <c r="G282" i="1"/>
  <c r="G281" i="1"/>
  <c r="N272" i="1" s="1"/>
  <c r="M273" i="1"/>
  <c r="O269" i="1"/>
  <c r="O271" i="1"/>
  <c r="O268" i="1"/>
  <c r="N271" i="1"/>
  <c r="G280" i="1"/>
  <c r="N270" i="1"/>
  <c r="O270" i="1" s="1"/>
  <c r="G279" i="1"/>
  <c r="G288" i="1"/>
  <c r="J263" i="1"/>
  <c r="H259" i="1"/>
  <c r="G258" i="1"/>
  <c r="G257" i="1"/>
  <c r="K225" i="1"/>
  <c r="O225" i="1" s="1"/>
  <c r="O224" i="1" s="1"/>
  <c r="G256" i="1" s="1"/>
  <c r="G255" i="1"/>
  <c r="H254" i="1"/>
  <c r="G253" i="1"/>
  <c r="G252" i="1"/>
  <c r="G251" i="1"/>
  <c r="G250" i="1"/>
  <c r="H249" i="1"/>
  <c r="O223" i="1"/>
  <c r="O199" i="1"/>
  <c r="N199" i="1"/>
  <c r="M187" i="1"/>
  <c r="J187" i="1"/>
  <c r="F201" i="1"/>
  <c r="J177" i="1"/>
  <c r="J172" i="1"/>
  <c r="J158" i="1"/>
  <c r="J165" i="1" s="1"/>
  <c r="J178" i="1" s="1"/>
  <c r="J156" i="1"/>
  <c r="I171" i="1"/>
  <c r="H140" i="1"/>
  <c r="I140" i="1" s="1"/>
  <c r="I139" i="1"/>
  <c r="E133" i="1"/>
  <c r="I134" i="1"/>
  <c r="E134" i="1" s="1"/>
  <c r="I144" i="1"/>
  <c r="B125" i="1"/>
  <c r="I106" i="1"/>
  <c r="I108" i="1" s="1"/>
  <c r="I110" i="1" s="1"/>
  <c r="H59" i="1"/>
  <c r="D59" i="1" s="1"/>
  <c r="D58" i="1" s="1"/>
  <c r="H60" i="1" s="1"/>
  <c r="H63" i="1" s="1"/>
  <c r="H67" i="1" s="1"/>
  <c r="E12" i="1"/>
  <c r="H295" i="1" l="1"/>
  <c r="O284" i="1" s="1"/>
  <c r="O297" i="1" s="1"/>
  <c r="P297" i="1" s="1"/>
  <c r="G259" i="1"/>
  <c r="N273" i="1"/>
  <c r="O272" i="1"/>
  <c r="O273" i="1" s="1"/>
  <c r="I141" i="1"/>
  <c r="I147" i="1" s="1"/>
  <c r="K147" i="1" s="1"/>
</calcChain>
</file>

<file path=xl/sharedStrings.xml><?xml version="1.0" encoding="utf-8"?>
<sst xmlns="http://schemas.openxmlformats.org/spreadsheetml/2006/main" count="281" uniqueCount="254">
  <si>
    <t>Section A</t>
  </si>
  <si>
    <t>01</t>
  </si>
  <si>
    <t>(3) Provide information to users for decision making</t>
  </si>
  <si>
    <t>02</t>
  </si>
  <si>
    <t xml:space="preserve">Journals/ Daybokks/ Prime Entry books (07) </t>
  </si>
  <si>
    <t xml:space="preserve">Dr - Discounts Given Coloumn </t>
  </si>
  <si>
    <t xml:space="preserve">Cr- Discounts Received </t>
  </si>
  <si>
    <t xml:space="preserve">Memorandum Coloumn </t>
  </si>
  <si>
    <t>Discounts Received Account [ Income A/C - Credited]</t>
  </si>
  <si>
    <t>03</t>
  </si>
  <si>
    <t xml:space="preserve">Balance cash in hand </t>
  </si>
  <si>
    <t xml:space="preserve">Amount Paid from petty cash </t>
  </si>
  <si>
    <t xml:space="preserve">Float Value / Impressed Value </t>
  </si>
  <si>
    <t>Reimbused amount will be only 4,500 [ Which is amount spended by the petty cashier]</t>
  </si>
  <si>
    <t>04</t>
  </si>
  <si>
    <t xml:space="preserve">Purchase of Non current assets are recorded in Genral Journal </t>
  </si>
  <si>
    <t>Cash purchases are recored in Cash book/Cash A/C</t>
  </si>
  <si>
    <t xml:space="preserve">Answer 4 - Credit purchase of inventory items for the purpose of re selling </t>
  </si>
  <si>
    <t>05</t>
  </si>
  <si>
    <t>(3) All credit purchases made with the intention to resale</t>
  </si>
  <si>
    <t>06</t>
  </si>
  <si>
    <t>Credit Sales =25,000</t>
  </si>
  <si>
    <t>Cash Collected = 22,500</t>
  </si>
  <si>
    <t>Bad Debths =2,500</t>
  </si>
  <si>
    <t xml:space="preserve">Sales Invoices </t>
  </si>
  <si>
    <t xml:space="preserve">Receipt Note </t>
  </si>
  <si>
    <t xml:space="preserve">Journal Voucher </t>
  </si>
  <si>
    <t>(2) Invoice, Receipt and Journal Voucher.</t>
  </si>
  <si>
    <t>07</t>
  </si>
  <si>
    <t>(2) Sales Journal, Cash Book and General Journal.</t>
  </si>
  <si>
    <t>08</t>
  </si>
  <si>
    <t xml:space="preserve">Credit Purchased </t>
  </si>
  <si>
    <t xml:space="preserve">Saman </t>
  </si>
  <si>
    <t xml:space="preserve">Purchase Return </t>
  </si>
  <si>
    <t xml:space="preserve">For credit Purchase - Purchase Invoice </t>
  </si>
  <si>
    <t xml:space="preserve">For purchase Return - Debit Note </t>
  </si>
  <si>
    <t xml:space="preserve">Payment Made - Payment Vouchaer </t>
  </si>
  <si>
    <t>(2) Invoice, Payment Voucher and Debit Note.</t>
  </si>
  <si>
    <t>09</t>
  </si>
  <si>
    <t xml:space="preserve">Seller </t>
  </si>
  <si>
    <t xml:space="preserve">**We record thansactions from view point of Nimal </t>
  </si>
  <si>
    <t xml:space="preserve">Qualitative Charactoristics of Financial information </t>
  </si>
  <si>
    <t xml:space="preserve">Fundermental Qulitative </t>
  </si>
  <si>
    <t xml:space="preserve">Enhancing Qualitative Chara </t>
  </si>
  <si>
    <t xml:space="preserve">01. Relavent </t>
  </si>
  <si>
    <t xml:space="preserve">02. Faithful Representation </t>
  </si>
  <si>
    <t xml:space="preserve">A. Complteness </t>
  </si>
  <si>
    <t xml:space="preserve">B. Neutral </t>
  </si>
  <si>
    <t xml:space="preserve">C. Free from Bias </t>
  </si>
  <si>
    <t>01. Comparability</t>
  </si>
  <si>
    <t>02. Verifiability</t>
  </si>
  <si>
    <t xml:space="preserve">03. Timelines </t>
  </si>
  <si>
    <t xml:space="preserve">04. Understanability </t>
  </si>
  <si>
    <t>(2) Relevance.</t>
  </si>
  <si>
    <t>10</t>
  </si>
  <si>
    <t xml:space="preserve">Adjusted cash Book </t>
  </si>
  <si>
    <t>b/b/f</t>
  </si>
  <si>
    <t xml:space="preserve">Bank Rec </t>
  </si>
  <si>
    <t xml:space="preserve">(+) Un Presented </t>
  </si>
  <si>
    <t xml:space="preserve">(-) Un realized </t>
  </si>
  <si>
    <t xml:space="preserve">bank charges </t>
  </si>
  <si>
    <t xml:space="preserve">Adjusted B/C/D </t>
  </si>
  <si>
    <t>Adjusted BBF</t>
  </si>
  <si>
    <t xml:space="preserve">Balance as per adjusted Cash Book </t>
  </si>
  <si>
    <t xml:space="preserve">Balance as per bank statements </t>
  </si>
  <si>
    <t>(3) Rs.194,000/-Dr</t>
  </si>
  <si>
    <t xml:space="preserve">Bank statement Dr - its OD </t>
  </si>
  <si>
    <t xml:space="preserve">F - Its not fixed amount every time, the amount spended only will be reimbusted </t>
  </si>
  <si>
    <t xml:space="preserve">Its not on a fixed date, When the petty cash is finised, then only it will reimbused </t>
  </si>
  <si>
    <t>T</t>
  </si>
  <si>
    <t>The business prepares its accounts on the grounds that, it does not have any intention to close down its operations in near future</t>
  </si>
  <si>
    <t>F</t>
  </si>
  <si>
    <t xml:space="preserve">Source Doc - Means, they are confirmstions to confirm that a transaction or event has occurred/ happned,. There are prrof documents </t>
  </si>
  <si>
    <t xml:space="preserve">Ex : Purchase invoice </t>
  </si>
  <si>
    <t xml:space="preserve">sales invoice </t>
  </si>
  <si>
    <t xml:space="preserve">Payment vouchers </t>
  </si>
  <si>
    <t xml:space="preserve">Business Ethics Means, </t>
  </si>
  <si>
    <t xml:space="preserve">usage of suitable organational policies and practices on field of controlling business activities, local trading. </t>
  </si>
  <si>
    <t>Ex: Not giving Bribes</t>
  </si>
  <si>
    <t>Not use of child labour</t>
  </si>
  <si>
    <t xml:space="preserve">Environmental Protection </t>
  </si>
  <si>
    <t xml:space="preserve">Importance of the business Ethis </t>
  </si>
  <si>
    <t xml:space="preserve">A. creating satisfied Customers </t>
  </si>
  <si>
    <t xml:space="preserve">B. Motivating employees </t>
  </si>
  <si>
    <t xml:space="preserve">C. Create good relationship b/w business and conneted parties </t>
  </si>
  <si>
    <t xml:space="preserve">D. Creating business good will </t>
  </si>
  <si>
    <t xml:space="preserve">Equity means, any residual interet afetr settlling all liabilities. </t>
  </si>
  <si>
    <t xml:space="preserve">General Accounting Software </t>
  </si>
  <si>
    <t xml:space="preserve">Specilized Accounting software </t>
  </si>
  <si>
    <t>diminishing balance method</t>
  </si>
  <si>
    <t>01st Year of Depreciation 20/21</t>
  </si>
  <si>
    <t xml:space="preserve">[800,000-0] *20% = </t>
  </si>
  <si>
    <t>02nd  Year of Depreciation 21/22</t>
  </si>
  <si>
    <t xml:space="preserve">[800,000-160,000] *20%= </t>
  </si>
  <si>
    <t>03rd   Year of Depreciation 22/23</t>
  </si>
  <si>
    <t xml:space="preserve">[800,000-160,000-128,000]*20% </t>
  </si>
  <si>
    <t xml:space="preserve">Section B </t>
  </si>
  <si>
    <t>Question No. 02</t>
  </si>
  <si>
    <t xml:space="preserve">02. Rs.200 worth of stocks were purchased by paying 100 in cash and balance on credit </t>
  </si>
  <si>
    <t xml:space="preserve">03. Rs.120 worth of stocks were sold at 225/-, cash collcted only 50&amp; balance is on credit </t>
  </si>
  <si>
    <t>04. Depreciation of Fixed assets by Rs. 20/-</t>
  </si>
  <si>
    <t>05. Bad debths write off Rs. 10</t>
  </si>
  <si>
    <t>06. Bank loan taken Rs. 100/-</t>
  </si>
  <si>
    <t>07. Re payment of bank loan by rs.100, which includes interest of Rs. 20/-</t>
  </si>
  <si>
    <t>Profit = Income - Exp</t>
  </si>
  <si>
    <t>= [105-20-10-20]</t>
  </si>
  <si>
    <t xml:space="preserve">B. </t>
  </si>
  <si>
    <t xml:space="preserve">BBF </t>
  </si>
  <si>
    <t xml:space="preserve">Banalance as per the bank stataments </t>
  </si>
  <si>
    <t xml:space="preserve">(+) Un presented cheques </t>
  </si>
  <si>
    <t xml:space="preserve">Bank Reconciliation statements - 30th June </t>
  </si>
  <si>
    <t xml:space="preserve">Fixed Deposit Interest </t>
  </si>
  <si>
    <t xml:space="preserve">Error in the cash book </t>
  </si>
  <si>
    <t xml:space="preserve">Dividend Receipt </t>
  </si>
  <si>
    <t xml:space="preserve">Payment made through SA </t>
  </si>
  <si>
    <t xml:space="preserve">Expire Chq </t>
  </si>
  <si>
    <t xml:space="preserve">Adjusted BCD </t>
  </si>
  <si>
    <t xml:space="preserve">Banalce as per cash book </t>
  </si>
  <si>
    <t>[500-25]</t>
  </si>
  <si>
    <t>Question No. 03</t>
  </si>
  <si>
    <t>Saaliya Ltd.</t>
  </si>
  <si>
    <t>Manufacturing Account for the year ended 31/12/2022</t>
  </si>
  <si>
    <t xml:space="preserve">Raw materaial </t>
  </si>
  <si>
    <t xml:space="preserve">Opening stocks </t>
  </si>
  <si>
    <t xml:space="preserve">(+) purchases </t>
  </si>
  <si>
    <t xml:space="preserve">(-) Closing stocks </t>
  </si>
  <si>
    <t xml:space="preserve">Cost of material Consumed </t>
  </si>
  <si>
    <t xml:space="preserve">(+) direct labour </t>
  </si>
  <si>
    <t xml:space="preserve">(+) Other Direct Cost </t>
  </si>
  <si>
    <t xml:space="preserve">Production OH </t>
  </si>
  <si>
    <t>Equipment Dep [10,000*80%]</t>
  </si>
  <si>
    <t>Rent [5,000*50%]</t>
  </si>
  <si>
    <t>Building dep [2,000*50%]</t>
  </si>
  <si>
    <t>Electricity &amp; power [3,000*40%]</t>
  </si>
  <si>
    <t xml:space="preserve">(+) Opening WIP </t>
  </si>
  <si>
    <t xml:space="preserve">(-) Closing WIP </t>
  </si>
  <si>
    <t xml:space="preserve">Labour </t>
  </si>
  <si>
    <t xml:space="preserve">Other Production OH </t>
  </si>
  <si>
    <t xml:space="preserve">Prime Cost </t>
  </si>
  <si>
    <t xml:space="preserve">Total Production Cost </t>
  </si>
  <si>
    <t>Question No. 05</t>
  </si>
  <si>
    <t xml:space="preserve">01. Suspense A/C Dr </t>
  </si>
  <si>
    <t xml:space="preserve">Sales A/C Cr </t>
  </si>
  <si>
    <t xml:space="preserve">02. Plant A/C Dr </t>
  </si>
  <si>
    <t xml:space="preserve">Profit &amp; Loss A/C Cr </t>
  </si>
  <si>
    <t xml:space="preserve">03. Discounts Received A/C Dr </t>
  </si>
  <si>
    <t xml:space="preserve">Cash A/C Cr </t>
  </si>
  <si>
    <t xml:space="preserve">04. Inventry A/C Dr </t>
  </si>
  <si>
    <t xml:space="preserve">05. Suspense A/C Dr </t>
  </si>
  <si>
    <t xml:space="preserve">Purchase A/c Cr </t>
  </si>
  <si>
    <t xml:space="preserve">Suspense A/C </t>
  </si>
  <si>
    <t xml:space="preserve">B/B/F </t>
  </si>
  <si>
    <t xml:space="preserve">01. sales </t>
  </si>
  <si>
    <t xml:space="preserve">05. Purchases </t>
  </si>
  <si>
    <t xml:space="preserve">06. Purchase return A/C Dr </t>
  </si>
  <si>
    <t xml:space="preserve">Creditors A/C Dr </t>
  </si>
  <si>
    <t xml:space="preserve">06. Purchase Return </t>
  </si>
  <si>
    <t xml:space="preserve">Profit Correction Statament </t>
  </si>
  <si>
    <t xml:space="preserve">Gross </t>
  </si>
  <si>
    <t xml:space="preserve">Net </t>
  </si>
  <si>
    <t xml:space="preserve">As per draft </t>
  </si>
  <si>
    <t xml:space="preserve">(+) Increase of Sales </t>
  </si>
  <si>
    <t xml:space="preserve">(+) Plant installation Cost </t>
  </si>
  <si>
    <t xml:space="preserve">(-) Discounts Recevecd </t>
  </si>
  <si>
    <t xml:space="preserve">(+) Increase of Stocks </t>
  </si>
  <si>
    <t xml:space="preserve">(+) Decrease of Purchases </t>
  </si>
  <si>
    <t xml:space="preserve">(-) Purcahse Return </t>
  </si>
  <si>
    <t xml:space="preserve">** Double Entry for the closing stocks </t>
  </si>
  <si>
    <t xml:space="preserve">Invesntory A/C Dr </t>
  </si>
  <si>
    <t>[SOFP - Current assets ]</t>
  </si>
  <si>
    <t xml:space="preserve">Cost of Sales / Trading A/C Cr </t>
  </si>
  <si>
    <t>[Deduct it from Cost of sales in Income statement]</t>
  </si>
  <si>
    <t xml:space="preserve">Cost of sales A/C / Trading A/C cr </t>
  </si>
  <si>
    <t>01. Owners investment in cash 700 &amp; in fixed assets 500</t>
  </si>
  <si>
    <t>Question No. 04</t>
  </si>
  <si>
    <t xml:space="preserve">Capital A/C </t>
  </si>
  <si>
    <t xml:space="preserve">Business Registration </t>
  </si>
  <si>
    <t xml:space="preserve">Business Registration Exp A/C </t>
  </si>
  <si>
    <t xml:space="preserve">Capital </t>
  </si>
  <si>
    <t xml:space="preserve">Motor Vehicle </t>
  </si>
  <si>
    <t xml:space="preserve">Motor Vehicle A/c </t>
  </si>
  <si>
    <t>Rs.000</t>
  </si>
  <si>
    <t xml:space="preserve">Bank A/C </t>
  </si>
  <si>
    <t xml:space="preserve">Bank </t>
  </si>
  <si>
    <t xml:space="preserve">Refundable Deposit </t>
  </si>
  <si>
    <t xml:space="preserve">Rent Exp </t>
  </si>
  <si>
    <t xml:space="preserve">Rent Exp A/C </t>
  </si>
  <si>
    <t>Purchase</t>
  </si>
  <si>
    <t xml:space="preserve">Purchase A/C </t>
  </si>
  <si>
    <t xml:space="preserve">Opening Ceremoney Exp </t>
  </si>
  <si>
    <t xml:space="preserve">Petty cash </t>
  </si>
  <si>
    <t>Opening Ceremoney Exp</t>
  </si>
  <si>
    <t xml:space="preserve">Petty Cash </t>
  </si>
  <si>
    <t xml:space="preserve">Sales </t>
  </si>
  <si>
    <t xml:space="preserve">Sales A/C </t>
  </si>
  <si>
    <t>Trail banalnce as at 07/01/2015</t>
  </si>
  <si>
    <t xml:space="preserve">Debit </t>
  </si>
  <si>
    <t>Credit</t>
  </si>
  <si>
    <t xml:space="preserve">Motor Vehicle Aa/c </t>
  </si>
  <si>
    <t xml:space="preserve">Purchases A/c </t>
  </si>
  <si>
    <t xml:space="preserve">Business Registration Exp </t>
  </si>
  <si>
    <t xml:space="preserve">B/C/D </t>
  </si>
  <si>
    <t>Question No. 06</t>
  </si>
  <si>
    <t xml:space="preserve">Kalupahana Traders </t>
  </si>
  <si>
    <t>Income statement for the year ended 31st March 2023</t>
  </si>
  <si>
    <t xml:space="preserve">(-) Sales Return </t>
  </si>
  <si>
    <t xml:space="preserve">(-) Cost of sales </t>
  </si>
  <si>
    <t xml:space="preserve">Opening Stocks </t>
  </si>
  <si>
    <t xml:space="preserve">(+) Purchases </t>
  </si>
  <si>
    <t xml:space="preserve">(-) Clsoing Stocks </t>
  </si>
  <si>
    <t xml:space="preserve">Gross Profits </t>
  </si>
  <si>
    <t xml:space="preserve">(+) Other Income </t>
  </si>
  <si>
    <t xml:space="preserve">(-) Administration &amp; Establishments </t>
  </si>
  <si>
    <t>Sales &amp; Distrribution Exp</t>
  </si>
  <si>
    <t xml:space="preserve">Finance &amp; Other Exp </t>
  </si>
  <si>
    <t>Statement of Financial posistion as at 31/03/2023</t>
  </si>
  <si>
    <t xml:space="preserve">Assets </t>
  </si>
  <si>
    <t>Non Currenty Assets</t>
  </si>
  <si>
    <t>PPE</t>
  </si>
  <si>
    <t xml:space="preserve">Current Assets </t>
  </si>
  <si>
    <t>Balance as at 01/04/2022</t>
  </si>
  <si>
    <t xml:space="preserve">(+) Profit for the year </t>
  </si>
  <si>
    <t xml:space="preserve">Non Current liabilities </t>
  </si>
  <si>
    <t xml:space="preserve">Current liabilities </t>
  </si>
  <si>
    <t xml:space="preserve">Inventories </t>
  </si>
  <si>
    <t xml:space="preserve">Cost </t>
  </si>
  <si>
    <t xml:space="preserve">Acc Dep </t>
  </si>
  <si>
    <t xml:space="preserve">NBV </t>
  </si>
  <si>
    <t>Motor Vehicle Dep [1,000*10%]</t>
  </si>
  <si>
    <t>Building Dep [50,000*5%]</t>
  </si>
  <si>
    <t xml:space="preserve">Land </t>
  </si>
  <si>
    <t xml:space="preserve">Building </t>
  </si>
  <si>
    <t xml:space="preserve">Machinery </t>
  </si>
  <si>
    <t xml:space="preserve">Furniture &amp;  Fittings </t>
  </si>
  <si>
    <t>Machinery Dep [20,000*10%]</t>
  </si>
  <si>
    <t>Furniture &amp; Fittings Dep [15,000*20%]</t>
  </si>
  <si>
    <t>Rent Exp [20*12]</t>
  </si>
  <si>
    <t>Pre paid Rent [280-240]</t>
  </si>
  <si>
    <t xml:space="preserve">Accrrued Electricity </t>
  </si>
  <si>
    <t>Electricity Exp [85+125]</t>
  </si>
  <si>
    <t xml:space="preserve">Bad Debts </t>
  </si>
  <si>
    <t>Trade Receivables [3,500-20]</t>
  </si>
  <si>
    <t xml:space="preserve">Discounts Given </t>
  </si>
  <si>
    <t xml:space="preserve">Trade payables </t>
  </si>
  <si>
    <t xml:space="preserve">Cash in Hand </t>
  </si>
  <si>
    <t xml:space="preserve">bank OD </t>
  </si>
  <si>
    <t>Salaries and Wages</t>
  </si>
  <si>
    <t>Overdraft Interest</t>
  </si>
  <si>
    <t>Travelling and Transport</t>
  </si>
  <si>
    <t xml:space="preserve">Bank Loan </t>
  </si>
  <si>
    <t>Bank Loan Interest [14+150]</t>
  </si>
  <si>
    <t>Net Profit</t>
  </si>
  <si>
    <t xml:space="preserve">Total Assets </t>
  </si>
  <si>
    <t xml:space="preserve">(+) Additional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</si>
</sst>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quotePrefix="1"/>
    <xf numFmtId="164" fontId="0" fillId="0" borderId="0" xfId="1" applyNumberFormat="1" applyFont="1"/>
    <xf numFmtId="0" fontId="0" fillId="0" borderId="1" xfId="0" applyBorder="1"/>
    <xf numFmtId="164" fontId="0" fillId="0" borderId="1" xfId="0" applyNumberFormat="1" applyBorder="1"/>
    <xf numFmtId="14" fontId="0" fillId="0" borderId="0" xfId="0" applyNumberFormat="1"/>
    <xf numFmtId="0" fontId="0" fillId="0" borderId="2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1" xfId="1" applyNumberFormat="1" applyFont="1" applyBorder="1"/>
    <xf numFmtId="0" fontId="0" fillId="0" borderId="8" xfId="0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2" fontId="0" fillId="0" borderId="0" xfId="0" applyNumberFormat="1"/>
    <xf numFmtId="0" fontId="3" fillId="0" borderId="0" xfId="0" applyFont="1"/>
    <xf numFmtId="164" fontId="2" fillId="0" borderId="0" xfId="1" applyNumberFormat="1" applyFont="1"/>
    <xf numFmtId="0" fontId="0" fillId="0" borderId="9" xfId="0" applyBorder="1"/>
    <xf numFmtId="0" fontId="0" fillId="2" borderId="10" xfId="0" applyFill="1" applyBorder="1"/>
    <xf numFmtId="0" fontId="2" fillId="2" borderId="0" xfId="0" applyFont="1" applyFill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164" fontId="0" fillId="0" borderId="10" xfId="1" applyNumberFormat="1" applyFont="1" applyBorder="1"/>
    <xf numFmtId="164" fontId="0" fillId="0" borderId="10" xfId="1" applyNumberFormat="1" applyFont="1" applyFill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4" xfId="1" applyNumberFormat="1" applyFont="1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0" fontId="0" fillId="0" borderId="11" xfId="0" applyBorder="1"/>
    <xf numFmtId="0" fontId="3" fillId="2" borderId="0" xfId="0" applyFont="1" applyFill="1"/>
    <xf numFmtId="16" fontId="0" fillId="0" borderId="0" xfId="0" applyNumberFormat="1"/>
    <xf numFmtId="164" fontId="0" fillId="0" borderId="7" xfId="0" applyNumberFormat="1" applyBorder="1"/>
    <xf numFmtId="164" fontId="0" fillId="0" borderId="0" xfId="0" applyNumberFormat="1"/>
    <xf numFmtId="164" fontId="0" fillId="0" borderId="9" xfId="0" applyNumberFormat="1" applyBorder="1"/>
    <xf numFmtId="164" fontId="0" fillId="0" borderId="11" xfId="1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32</xdr:row>
      <xdr:rowOff>19050</xdr:rowOff>
    </xdr:from>
    <xdr:to>
      <xdr:col>5</xdr:col>
      <xdr:colOff>63500</xdr:colOff>
      <xdr:row>36</xdr:row>
      <xdr:rowOff>88900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3BCCF5-06BA-FFCD-7741-D3CAD2FDD6E9}"/>
            </a:ext>
          </a:extLst>
        </xdr:cNvPr>
        <xdr:cNvSpPr/>
      </xdr:nvSpPr>
      <xdr:spPr>
        <a:xfrm>
          <a:off x="2114550" y="5924550"/>
          <a:ext cx="1028700" cy="806450"/>
        </a:xfrm>
        <a:prstGeom prst="ellips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Nimal</a:t>
          </a:r>
        </a:p>
      </xdr:txBody>
    </xdr:sp>
    <xdr:clientData/>
  </xdr:twoCellAnchor>
  <xdr:twoCellAnchor>
    <xdr:from>
      <xdr:col>1</xdr:col>
      <xdr:colOff>330200</xdr:colOff>
      <xdr:row>31</xdr:row>
      <xdr:rowOff>57150</xdr:rowOff>
    </xdr:from>
    <xdr:to>
      <xdr:col>3</xdr:col>
      <xdr:colOff>247650</xdr:colOff>
      <xdr:row>32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877D467-C1F6-C29D-1854-AA935D616E6A}"/>
            </a:ext>
          </a:extLst>
        </xdr:cNvPr>
        <xdr:cNvCxnSpPr/>
      </xdr:nvCxnSpPr>
      <xdr:spPr>
        <a:xfrm>
          <a:off x="939800" y="5778500"/>
          <a:ext cx="1136650" cy="260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34</xdr:row>
      <xdr:rowOff>63500</xdr:rowOff>
    </xdr:from>
    <xdr:to>
      <xdr:col>3</xdr:col>
      <xdr:colOff>393700</xdr:colOff>
      <xdr:row>37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23DA40B-E734-6CE4-09D9-C03C6D69441F}"/>
            </a:ext>
          </a:extLst>
        </xdr:cNvPr>
        <xdr:cNvCxnSpPr/>
      </xdr:nvCxnSpPr>
      <xdr:spPr>
        <a:xfrm flipH="1" flipV="1">
          <a:off x="787400" y="6337300"/>
          <a:ext cx="1435100" cy="488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349250</xdr:colOff>
      <xdr:row>42</xdr:row>
      <xdr:rowOff>0</xdr:rowOff>
    </xdr:from>
    <xdr:to>
      <xdr:col>8</xdr:col>
      <xdr:colOff>127000</xdr:colOff>
      <xdr:row>44</xdr:row>
      <xdr:rowOff>6350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9A9BC81-7734-9768-FB65-6347D19B43A5}"/>
            </a:ext>
          </a:extLst>
        </xdr:cNvPr>
        <xdr:cNvCxnSpPr/>
      </xdr:nvCxnSpPr>
      <xdr:spPr>
        <a:xfrm>
          <a:off x="2178050" y="7759700"/>
          <a:ext cx="2857500" cy="374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412750</xdr:colOff>
      <xdr:row>41</xdr:row>
      <xdr:rowOff>177800</xdr:rowOff>
    </xdr:from>
    <xdr:to>
      <xdr:col>3</xdr:col>
      <xdr:colOff>330200</xdr:colOff>
      <xdr:row>44</xdr:row>
      <xdr:rowOff>107950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BBF7209-CE82-C5FD-684F-A5E47D4C6EC5}"/>
            </a:ext>
          </a:extLst>
        </xdr:cNvPr>
        <xdr:cNvCxnSpPr/>
      </xdr:nvCxnSpPr>
      <xdr:spPr>
        <a:xfrm flipH="1">
          <a:off x="1022350" y="7753350"/>
          <a:ext cx="1136650" cy="482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9"/>
  <sheetViews>
    <sheetView tabSelected="1" zoomScaleNormal="100" workbookViewId="0">
      <selection activeCell="A3" sqref="A3"/>
    </sheetView>
  </sheetViews>
  <sheetFormatPr defaultRowHeight="15" x14ac:dyDescent="0.25"/>
  <cols>
    <col min="3" max="3" width="12.7109375" bestFit="1" customWidth="1"/>
    <col min="5" max="5" width="13.7109375" customWidth="1"/>
    <col min="7" max="7" width="10.28515625" bestFit="1" customWidth="1"/>
    <col min="8" max="8" width="12" bestFit="1" customWidth="1"/>
    <col min="9" max="9" width="11.28515625" bestFit="1" customWidth="1"/>
    <col min="10" max="10" width="14.140625" customWidth="1"/>
    <col min="11" max="11" width="10.28515625" bestFit="1" customWidth="1"/>
    <col min="13" max="13" width="9.28515625" bestFit="1" customWidth="1"/>
    <col min="14" max="15" width="10.28515625" bestFit="1" customWidth="1"/>
  </cols>
  <sheetData>
    <row r="1" spans="1:10" x14ac:dyDescent="0.25">
      <c r="A1" s="27" t="s">
        <v>0</v>
      </c>
      <c r="J1" s="6">
        <v>45132</v>
      </c>
    </row>
    <row r="2" spans="1:10" x14ac:dyDescent="0.25">
      <c r="A2" s="8" t="s">
        <v>1</v>
      </c>
      <c r="B2" t="s">
        <v>2</v>
      </c>
    </row>
    <row r="3" spans="1:10" x14ac:dyDescent="0.25">
      <c r="A3" s="8" t="s">
        <v>3</v>
      </c>
      <c r="B3" t="s">
        <v>4</v>
      </c>
    </row>
    <row r="4" spans="1:10" x14ac:dyDescent="0.25">
      <c r="A4" s="9"/>
      <c r="C4" t="s">
        <v>5</v>
      </c>
    </row>
    <row r="5" spans="1:10" x14ac:dyDescent="0.25">
      <c r="A5" s="9"/>
      <c r="C5" t="s">
        <v>6</v>
      </c>
    </row>
    <row r="6" spans="1:10" x14ac:dyDescent="0.25">
      <c r="A6" s="9"/>
    </row>
    <row r="7" spans="1:10" x14ac:dyDescent="0.25">
      <c r="A7" s="9"/>
      <c r="C7" t="s">
        <v>7</v>
      </c>
    </row>
    <row r="8" spans="1:10" x14ac:dyDescent="0.25">
      <c r="A8" s="9"/>
      <c r="C8" t="s">
        <v>8</v>
      </c>
    </row>
    <row r="9" spans="1:10" x14ac:dyDescent="0.25">
      <c r="A9" s="9"/>
    </row>
    <row r="10" spans="1:10" x14ac:dyDescent="0.25">
      <c r="A10" s="8" t="s">
        <v>9</v>
      </c>
      <c r="B10" t="s">
        <v>10</v>
      </c>
      <c r="E10" s="3">
        <v>1500</v>
      </c>
    </row>
    <row r="11" spans="1:10" x14ac:dyDescent="0.25">
      <c r="A11" s="9"/>
      <c r="B11" t="s">
        <v>11</v>
      </c>
      <c r="E11" s="3">
        <v>4500</v>
      </c>
    </row>
    <row r="12" spans="1:10" ht="15.75" thickBot="1" x14ac:dyDescent="0.3">
      <c r="A12" s="9"/>
      <c r="B12" t="s">
        <v>12</v>
      </c>
      <c r="E12" s="5">
        <f>SUM(E10:E11)</f>
        <v>6000</v>
      </c>
    </row>
    <row r="13" spans="1:10" ht="15.75" thickTop="1" x14ac:dyDescent="0.25">
      <c r="A13" s="9"/>
    </row>
    <row r="14" spans="1:10" x14ac:dyDescent="0.25">
      <c r="A14" s="9"/>
      <c r="B14" t="s">
        <v>13</v>
      </c>
    </row>
    <row r="15" spans="1:10" x14ac:dyDescent="0.25">
      <c r="A15" s="9"/>
    </row>
    <row r="16" spans="1:10" x14ac:dyDescent="0.25">
      <c r="A16" s="8" t="s">
        <v>14</v>
      </c>
      <c r="B16" t="s">
        <v>15</v>
      </c>
    </row>
    <row r="17" spans="1:5" x14ac:dyDescent="0.25">
      <c r="A17" s="9"/>
      <c r="B17" t="s">
        <v>16</v>
      </c>
    </row>
    <row r="18" spans="1:5" x14ac:dyDescent="0.25">
      <c r="A18" s="9"/>
    </row>
    <row r="19" spans="1:5" x14ac:dyDescent="0.25">
      <c r="A19" s="9"/>
      <c r="B19" t="s">
        <v>17</v>
      </c>
    </row>
    <row r="20" spans="1:5" x14ac:dyDescent="0.25">
      <c r="A20" s="9"/>
    </row>
    <row r="21" spans="1:5" x14ac:dyDescent="0.25">
      <c r="A21" s="8" t="s">
        <v>18</v>
      </c>
      <c r="B21" t="s">
        <v>19</v>
      </c>
    </row>
    <row r="22" spans="1:5" x14ac:dyDescent="0.25">
      <c r="A22" s="9"/>
    </row>
    <row r="23" spans="1:5" x14ac:dyDescent="0.25">
      <c r="A23" s="8" t="s">
        <v>20</v>
      </c>
      <c r="B23" t="s">
        <v>21</v>
      </c>
      <c r="E23" t="s">
        <v>24</v>
      </c>
    </row>
    <row r="24" spans="1:5" x14ac:dyDescent="0.25">
      <c r="A24" s="9"/>
      <c r="B24" t="s">
        <v>22</v>
      </c>
      <c r="E24" t="s">
        <v>25</v>
      </c>
    </row>
    <row r="25" spans="1:5" x14ac:dyDescent="0.25">
      <c r="A25" s="9"/>
      <c r="B25" t="s">
        <v>23</v>
      </c>
      <c r="E25" t="s">
        <v>26</v>
      </c>
    </row>
    <row r="26" spans="1:5" x14ac:dyDescent="0.25">
      <c r="A26" s="9"/>
    </row>
    <row r="27" spans="1:5" x14ac:dyDescent="0.25">
      <c r="A27" s="9"/>
      <c r="B27" t="s">
        <v>27</v>
      </c>
    </row>
    <row r="28" spans="1:5" x14ac:dyDescent="0.25">
      <c r="A28" s="9"/>
    </row>
    <row r="29" spans="1:5" x14ac:dyDescent="0.25">
      <c r="A29" s="8" t="s">
        <v>28</v>
      </c>
      <c r="B29" t="s">
        <v>29</v>
      </c>
    </row>
    <row r="30" spans="1:5" ht="15.75" thickBot="1" x14ac:dyDescent="0.3">
      <c r="A30" s="9"/>
    </row>
    <row r="31" spans="1:5" ht="15.75" thickBot="1" x14ac:dyDescent="0.3">
      <c r="A31" s="8" t="s">
        <v>30</v>
      </c>
      <c r="B31" s="7" t="s">
        <v>32</v>
      </c>
      <c r="C31" t="s">
        <v>39</v>
      </c>
    </row>
    <row r="33" spans="1:9" x14ac:dyDescent="0.25">
      <c r="B33" t="s">
        <v>31</v>
      </c>
      <c r="G33" t="s">
        <v>34</v>
      </c>
    </row>
    <row r="34" spans="1:9" x14ac:dyDescent="0.25">
      <c r="G34" t="s">
        <v>35</v>
      </c>
    </row>
    <row r="35" spans="1:9" x14ac:dyDescent="0.25">
      <c r="G35" t="s">
        <v>36</v>
      </c>
    </row>
    <row r="37" spans="1:9" x14ac:dyDescent="0.25">
      <c r="G37" t="s">
        <v>40</v>
      </c>
    </row>
    <row r="38" spans="1:9" x14ac:dyDescent="0.25">
      <c r="B38" t="s">
        <v>33</v>
      </c>
    </row>
    <row r="40" spans="1:9" x14ac:dyDescent="0.25">
      <c r="C40" t="s">
        <v>37</v>
      </c>
    </row>
    <row r="42" spans="1:9" x14ac:dyDescent="0.25">
      <c r="A42" s="8" t="s">
        <v>38</v>
      </c>
      <c r="B42" t="s">
        <v>41</v>
      </c>
    </row>
    <row r="46" spans="1:9" x14ac:dyDescent="0.25">
      <c r="B46" t="s">
        <v>42</v>
      </c>
      <c r="H46" t="s">
        <v>43</v>
      </c>
    </row>
    <row r="47" spans="1:9" x14ac:dyDescent="0.25">
      <c r="C47" t="s">
        <v>44</v>
      </c>
      <c r="I47" t="s">
        <v>49</v>
      </c>
    </row>
    <row r="48" spans="1:9" x14ac:dyDescent="0.25">
      <c r="C48" t="s">
        <v>45</v>
      </c>
      <c r="I48" t="s">
        <v>50</v>
      </c>
    </row>
    <row r="49" spans="1:9" x14ac:dyDescent="0.25">
      <c r="D49" t="s">
        <v>46</v>
      </c>
      <c r="I49" t="s">
        <v>51</v>
      </c>
    </row>
    <row r="50" spans="1:9" x14ac:dyDescent="0.25">
      <c r="D50" t="s">
        <v>47</v>
      </c>
      <c r="I50" t="s">
        <v>52</v>
      </c>
    </row>
    <row r="51" spans="1:9" x14ac:dyDescent="0.25">
      <c r="D51" t="s">
        <v>48</v>
      </c>
    </row>
    <row r="53" spans="1:9" x14ac:dyDescent="0.25">
      <c r="B53" t="s">
        <v>53</v>
      </c>
    </row>
    <row r="55" spans="1:9" x14ac:dyDescent="0.25">
      <c r="A55" s="8" t="s">
        <v>54</v>
      </c>
      <c r="B55" s="45" t="s">
        <v>55</v>
      </c>
      <c r="C55" s="45"/>
      <c r="D55" s="45"/>
      <c r="E55" s="45"/>
      <c r="F55" s="45"/>
      <c r="G55" s="45"/>
      <c r="H55" s="45"/>
    </row>
    <row r="56" spans="1:9" x14ac:dyDescent="0.25">
      <c r="D56" s="11"/>
      <c r="E56" t="s">
        <v>56</v>
      </c>
      <c r="H56" s="3">
        <v>225000</v>
      </c>
    </row>
    <row r="57" spans="1:9" x14ac:dyDescent="0.25">
      <c r="D57" s="12"/>
      <c r="E57" t="s">
        <v>60</v>
      </c>
      <c r="H57" s="3">
        <v>5000</v>
      </c>
    </row>
    <row r="58" spans="1:9" x14ac:dyDescent="0.25">
      <c r="B58" t="s">
        <v>61</v>
      </c>
      <c r="D58" s="18">
        <f>D59</f>
        <v>230000</v>
      </c>
      <c r="H58" s="3"/>
    </row>
    <row r="59" spans="1:9" ht="15.75" thickBot="1" x14ac:dyDescent="0.3">
      <c r="D59" s="17">
        <f>H59</f>
        <v>230000</v>
      </c>
      <c r="H59" s="15">
        <f>SUM(H56:H58)</f>
        <v>230000</v>
      </c>
    </row>
    <row r="60" spans="1:9" ht="15.75" thickTop="1" x14ac:dyDescent="0.25">
      <c r="D60" s="12"/>
      <c r="E60" t="s">
        <v>62</v>
      </c>
      <c r="H60" s="3">
        <f>D58</f>
        <v>230000</v>
      </c>
    </row>
    <row r="61" spans="1:9" x14ac:dyDescent="0.25">
      <c r="H61" s="3"/>
    </row>
    <row r="62" spans="1:9" x14ac:dyDescent="0.25">
      <c r="B62" s="45" t="s">
        <v>57</v>
      </c>
      <c r="C62" s="45"/>
      <c r="D62" s="45"/>
      <c r="E62" s="45"/>
      <c r="F62" s="45"/>
      <c r="G62" s="45"/>
      <c r="H62" s="45"/>
    </row>
    <row r="63" spans="1:9" x14ac:dyDescent="0.25">
      <c r="B63" t="s">
        <v>63</v>
      </c>
      <c r="H63" s="19">
        <f>-H60</f>
        <v>-230000</v>
      </c>
    </row>
    <row r="64" spans="1:9" x14ac:dyDescent="0.25">
      <c r="B64" t="s">
        <v>58</v>
      </c>
      <c r="H64" s="20">
        <v>36000</v>
      </c>
    </row>
    <row r="65" spans="1:8" x14ac:dyDescent="0.25">
      <c r="H65" s="20"/>
    </row>
    <row r="66" spans="1:8" x14ac:dyDescent="0.25">
      <c r="B66" t="s">
        <v>59</v>
      </c>
      <c r="H66" s="20"/>
    </row>
    <row r="67" spans="1:8" ht="15.75" thickBot="1" x14ac:dyDescent="0.3">
      <c r="B67" t="s">
        <v>64</v>
      </c>
      <c r="H67" s="21">
        <f>SUM(H63:H66)</f>
        <v>-194000</v>
      </c>
    </row>
    <row r="68" spans="1:8" ht="15.75" thickTop="1" x14ac:dyDescent="0.25">
      <c r="H68" s="20"/>
    </row>
    <row r="69" spans="1:8" x14ac:dyDescent="0.25">
      <c r="B69" t="s">
        <v>65</v>
      </c>
      <c r="D69" t="s">
        <v>66</v>
      </c>
    </row>
    <row r="71" spans="1:8" x14ac:dyDescent="0.25">
      <c r="A71">
        <v>1.1100000000000001</v>
      </c>
      <c r="B71" t="s">
        <v>67</v>
      </c>
    </row>
    <row r="72" spans="1:8" x14ac:dyDescent="0.25">
      <c r="C72" t="s">
        <v>68</v>
      </c>
    </row>
    <row r="74" spans="1:8" x14ac:dyDescent="0.25">
      <c r="A74">
        <v>1.1200000000000001</v>
      </c>
      <c r="B74" t="s">
        <v>69</v>
      </c>
    </row>
    <row r="76" spans="1:8" x14ac:dyDescent="0.25">
      <c r="A76">
        <v>1.1299999999999999</v>
      </c>
      <c r="B76" t="s">
        <v>69</v>
      </c>
    </row>
    <row r="78" spans="1:8" x14ac:dyDescent="0.25">
      <c r="A78">
        <v>1.1399999999999999</v>
      </c>
      <c r="B78" t="s">
        <v>69</v>
      </c>
      <c r="C78" t="s">
        <v>70</v>
      </c>
    </row>
    <row r="80" spans="1:8" x14ac:dyDescent="0.25">
      <c r="A80">
        <v>1.1499999999999999</v>
      </c>
      <c r="B80" t="s">
        <v>71</v>
      </c>
    </row>
    <row r="82" spans="1:3" x14ac:dyDescent="0.25">
      <c r="A82">
        <v>1.1599999999999999</v>
      </c>
      <c r="B82" t="s">
        <v>72</v>
      </c>
    </row>
    <row r="83" spans="1:3" x14ac:dyDescent="0.25">
      <c r="B83" t="s">
        <v>73</v>
      </c>
    </row>
    <row r="84" spans="1:3" x14ac:dyDescent="0.25">
      <c r="C84" t="s">
        <v>74</v>
      </c>
    </row>
    <row r="85" spans="1:3" x14ac:dyDescent="0.25">
      <c r="C85" t="s">
        <v>25</v>
      </c>
    </row>
    <row r="86" spans="1:3" x14ac:dyDescent="0.25">
      <c r="C86" t="s">
        <v>75</v>
      </c>
    </row>
    <row r="88" spans="1:3" x14ac:dyDescent="0.25">
      <c r="A88">
        <v>1.17</v>
      </c>
      <c r="B88" t="s">
        <v>76</v>
      </c>
    </row>
    <row r="89" spans="1:3" x14ac:dyDescent="0.25">
      <c r="C89" t="s">
        <v>77</v>
      </c>
    </row>
    <row r="90" spans="1:3" x14ac:dyDescent="0.25">
      <c r="C90" t="s">
        <v>78</v>
      </c>
    </row>
    <row r="91" spans="1:3" x14ac:dyDescent="0.25">
      <c r="C91" t="s">
        <v>79</v>
      </c>
    </row>
    <row r="92" spans="1:3" x14ac:dyDescent="0.25">
      <c r="C92" t="s">
        <v>80</v>
      </c>
    </row>
    <row r="94" spans="1:3" x14ac:dyDescent="0.25">
      <c r="B94" t="s">
        <v>81</v>
      </c>
    </row>
    <row r="95" spans="1:3" x14ac:dyDescent="0.25">
      <c r="B95" t="s">
        <v>82</v>
      </c>
    </row>
    <row r="96" spans="1:3" x14ac:dyDescent="0.25">
      <c r="B96" t="s">
        <v>83</v>
      </c>
    </row>
    <row r="97" spans="1:9" x14ac:dyDescent="0.25">
      <c r="B97" t="s">
        <v>84</v>
      </c>
    </row>
    <row r="98" spans="1:9" x14ac:dyDescent="0.25">
      <c r="B98" t="s">
        <v>85</v>
      </c>
    </row>
    <row r="100" spans="1:9" x14ac:dyDescent="0.25">
      <c r="A100">
        <v>1.18</v>
      </c>
      <c r="B100" t="s">
        <v>86</v>
      </c>
    </row>
    <row r="102" spans="1:9" x14ac:dyDescent="0.25">
      <c r="A102">
        <v>1.19</v>
      </c>
      <c r="B102" t="s">
        <v>87</v>
      </c>
    </row>
    <row r="103" spans="1:9" x14ac:dyDescent="0.25">
      <c r="B103" t="s">
        <v>88</v>
      </c>
    </row>
    <row r="105" spans="1:9" x14ac:dyDescent="0.25">
      <c r="A105" s="22">
        <v>1.2</v>
      </c>
      <c r="B105" s="23" t="s">
        <v>89</v>
      </c>
    </row>
    <row r="106" spans="1:9" x14ac:dyDescent="0.25">
      <c r="B106" t="s">
        <v>90</v>
      </c>
      <c r="F106" t="s">
        <v>91</v>
      </c>
      <c r="I106" s="3">
        <f>800000*0.2</f>
        <v>160000</v>
      </c>
    </row>
    <row r="107" spans="1:9" x14ac:dyDescent="0.25">
      <c r="I107" s="3"/>
    </row>
    <row r="108" spans="1:9" x14ac:dyDescent="0.25">
      <c r="B108" t="s">
        <v>92</v>
      </c>
      <c r="F108" t="s">
        <v>93</v>
      </c>
      <c r="I108" s="3">
        <f>I106*0.8</f>
        <v>128000</v>
      </c>
    </row>
    <row r="109" spans="1:9" x14ac:dyDescent="0.25">
      <c r="I109" s="3"/>
    </row>
    <row r="110" spans="1:9" x14ac:dyDescent="0.25">
      <c r="B110" s="1" t="s">
        <v>94</v>
      </c>
      <c r="C110" s="1"/>
      <c r="D110" s="1"/>
      <c r="E110" s="1"/>
      <c r="F110" s="1" t="s">
        <v>95</v>
      </c>
      <c r="G110" s="1"/>
      <c r="H110" s="1"/>
      <c r="I110" s="24">
        <f>I108*0.8</f>
        <v>102400</v>
      </c>
    </row>
    <row r="113" spans="1:9" x14ac:dyDescent="0.25">
      <c r="A113" s="39" t="s">
        <v>96</v>
      </c>
    </row>
    <row r="114" spans="1:9" x14ac:dyDescent="0.25">
      <c r="A114" s="1" t="s">
        <v>97</v>
      </c>
    </row>
    <row r="115" spans="1:9" x14ac:dyDescent="0.25">
      <c r="A115" t="s">
        <v>173</v>
      </c>
    </row>
    <row r="116" spans="1:9" x14ac:dyDescent="0.25">
      <c r="A116" t="s">
        <v>98</v>
      </c>
    </row>
    <row r="117" spans="1:9" x14ac:dyDescent="0.25">
      <c r="A117" t="s">
        <v>99</v>
      </c>
    </row>
    <row r="118" spans="1:9" x14ac:dyDescent="0.25">
      <c r="A118" s="2" t="s">
        <v>100</v>
      </c>
    </row>
    <row r="119" spans="1:9" x14ac:dyDescent="0.25">
      <c r="A119" s="2" t="s">
        <v>101</v>
      </c>
    </row>
    <row r="120" spans="1:9" x14ac:dyDescent="0.25">
      <c r="A120" t="s">
        <v>102</v>
      </c>
    </row>
    <row r="121" spans="1:9" x14ac:dyDescent="0.25">
      <c r="A121" t="s">
        <v>103</v>
      </c>
    </row>
    <row r="123" spans="1:9" x14ac:dyDescent="0.25">
      <c r="A123" t="s">
        <v>104</v>
      </c>
    </row>
    <row r="124" spans="1:9" x14ac:dyDescent="0.25">
      <c r="B124" s="2" t="s">
        <v>105</v>
      </c>
    </row>
    <row r="125" spans="1:9" ht="15.75" thickBot="1" x14ac:dyDescent="0.3">
      <c r="B125" s="4">
        <f>105-20-10-20</f>
        <v>55</v>
      </c>
    </row>
    <row r="126" spans="1:9" ht="15.75" thickTop="1" x14ac:dyDescent="0.25"/>
    <row r="127" spans="1:9" x14ac:dyDescent="0.25">
      <c r="A127" s="28" t="s">
        <v>106</v>
      </c>
      <c r="B127" s="45" t="s">
        <v>55</v>
      </c>
      <c r="C127" s="45"/>
      <c r="D127" s="45"/>
      <c r="E127" s="45"/>
      <c r="F127" s="45"/>
      <c r="G127" s="45"/>
      <c r="H127" s="45"/>
      <c r="I127" s="45"/>
    </row>
    <row r="128" spans="1:9" x14ac:dyDescent="0.25">
      <c r="B128" t="s">
        <v>113</v>
      </c>
      <c r="E128" s="29">
        <v>200</v>
      </c>
      <c r="F128" t="s">
        <v>107</v>
      </c>
      <c r="I128" s="27">
        <v>300</v>
      </c>
    </row>
    <row r="129" spans="2:9" x14ac:dyDescent="0.25">
      <c r="B129" t="s">
        <v>114</v>
      </c>
      <c r="E129" s="30">
        <v>50</v>
      </c>
    </row>
    <row r="130" spans="2:9" x14ac:dyDescent="0.25">
      <c r="B130" t="s">
        <v>111</v>
      </c>
      <c r="E130">
        <v>60</v>
      </c>
    </row>
    <row r="131" spans="2:9" x14ac:dyDescent="0.25">
      <c r="B131" t="s">
        <v>115</v>
      </c>
      <c r="E131" s="30">
        <v>25</v>
      </c>
      <c r="F131" t="s">
        <v>60</v>
      </c>
      <c r="I131" s="28">
        <v>35</v>
      </c>
    </row>
    <row r="132" spans="2:9" x14ac:dyDescent="0.25">
      <c r="E132" s="12"/>
      <c r="F132" t="s">
        <v>112</v>
      </c>
      <c r="I132" s="28">
        <v>10</v>
      </c>
    </row>
    <row r="133" spans="2:9" x14ac:dyDescent="0.25">
      <c r="B133" t="s">
        <v>116</v>
      </c>
      <c r="E133" s="12">
        <f>E134-SUM(E128:E131)</f>
        <v>10</v>
      </c>
    </row>
    <row r="134" spans="2:9" ht="15.75" thickBot="1" x14ac:dyDescent="0.3">
      <c r="E134" s="16">
        <f>I134</f>
        <v>345</v>
      </c>
      <c r="I134" s="4">
        <f>SUM(I128:I133)</f>
        <v>345</v>
      </c>
    </row>
    <row r="135" spans="2:9" ht="15.75" thickTop="1" x14ac:dyDescent="0.25">
      <c r="E135" s="12"/>
    </row>
    <row r="136" spans="2:9" x14ac:dyDescent="0.25">
      <c r="E136" s="12"/>
    </row>
    <row r="138" spans="2:9" x14ac:dyDescent="0.25">
      <c r="B138" s="45" t="s">
        <v>110</v>
      </c>
      <c r="C138" s="45"/>
      <c r="D138" s="45"/>
      <c r="E138" s="45"/>
      <c r="F138" s="45"/>
      <c r="G138" s="45"/>
      <c r="H138" s="45"/>
      <c r="I138" s="45"/>
    </row>
    <row r="139" spans="2:9" x14ac:dyDescent="0.25">
      <c r="B139" t="s">
        <v>117</v>
      </c>
      <c r="I139" s="13">
        <f>-E133</f>
        <v>-10</v>
      </c>
    </row>
    <row r="140" spans="2:9" x14ac:dyDescent="0.25">
      <c r="B140" t="s">
        <v>109</v>
      </c>
      <c r="E140" t="s">
        <v>118</v>
      </c>
      <c r="H140">
        <f>500-25</f>
        <v>475</v>
      </c>
      <c r="I140" s="26">
        <f>SUM(H140)</f>
        <v>475</v>
      </c>
    </row>
    <row r="141" spans="2:9" x14ac:dyDescent="0.25">
      <c r="I141" s="14">
        <f>SUM(I139:I140)</f>
        <v>465</v>
      </c>
    </row>
    <row r="142" spans="2:9" x14ac:dyDescent="0.25">
      <c r="I142" s="14"/>
    </row>
    <row r="143" spans="2:9" x14ac:dyDescent="0.25">
      <c r="I143" s="14"/>
    </row>
    <row r="144" spans="2:9" x14ac:dyDescent="0.25">
      <c r="B144" t="s">
        <v>59</v>
      </c>
      <c r="H144">
        <v>-400</v>
      </c>
      <c r="I144" s="26">
        <f>H144</f>
        <v>-400</v>
      </c>
    </row>
    <row r="145" spans="1:11" x14ac:dyDescent="0.25">
      <c r="I145" s="14"/>
    </row>
    <row r="146" spans="1:11" x14ac:dyDescent="0.25">
      <c r="I146" s="14"/>
    </row>
    <row r="147" spans="1:11" ht="15.75" thickBot="1" x14ac:dyDescent="0.3">
      <c r="B147" t="s">
        <v>108</v>
      </c>
      <c r="I147" s="25">
        <f>SUM(I141:I144)</f>
        <v>65</v>
      </c>
      <c r="J147">
        <v>65</v>
      </c>
      <c r="K147">
        <f>I147-J147</f>
        <v>0</v>
      </c>
    </row>
    <row r="148" spans="1:11" ht="15.75" thickTop="1" x14ac:dyDescent="0.25"/>
    <row r="150" spans="1:11" x14ac:dyDescent="0.25">
      <c r="A150" s="23" t="s">
        <v>119</v>
      </c>
    </row>
    <row r="151" spans="1:11" x14ac:dyDescent="0.25">
      <c r="C151" s="46" t="s">
        <v>120</v>
      </c>
      <c r="D151" s="46"/>
      <c r="E151" s="46"/>
      <c r="F151" s="46"/>
      <c r="G151" s="46"/>
      <c r="H151" s="46"/>
    </row>
    <row r="152" spans="1:11" x14ac:dyDescent="0.25">
      <c r="B152" s="10"/>
      <c r="C152" s="10" t="s">
        <v>121</v>
      </c>
      <c r="D152" s="10"/>
      <c r="E152" s="10"/>
      <c r="F152" s="10"/>
      <c r="G152" s="10"/>
      <c r="H152" s="10"/>
      <c r="I152" s="10"/>
      <c r="J152" s="10"/>
    </row>
    <row r="153" spans="1:11" x14ac:dyDescent="0.25">
      <c r="B153" s="23" t="s">
        <v>122</v>
      </c>
      <c r="I153" s="19"/>
      <c r="J153" s="19"/>
    </row>
    <row r="154" spans="1:11" x14ac:dyDescent="0.25">
      <c r="B154" t="s">
        <v>123</v>
      </c>
      <c r="I154" s="20"/>
      <c r="J154" s="20">
        <v>5000</v>
      </c>
    </row>
    <row r="155" spans="1:11" x14ac:dyDescent="0.25">
      <c r="B155" t="s">
        <v>124</v>
      </c>
      <c r="I155" s="20"/>
      <c r="J155" s="31">
        <v>60000</v>
      </c>
    </row>
    <row r="156" spans="1:11" x14ac:dyDescent="0.25">
      <c r="I156" s="20"/>
      <c r="J156" s="20">
        <f>SUM(J154:J155)</f>
        <v>65000</v>
      </c>
    </row>
    <row r="157" spans="1:11" x14ac:dyDescent="0.25">
      <c r="B157" t="s">
        <v>125</v>
      </c>
      <c r="I157" s="20"/>
      <c r="J157" s="31">
        <v>-3000</v>
      </c>
    </row>
    <row r="158" spans="1:11" x14ac:dyDescent="0.25">
      <c r="B158" t="s">
        <v>126</v>
      </c>
      <c r="I158" s="20"/>
      <c r="J158" s="20">
        <f>SUM(J156:J157)</f>
        <v>62000</v>
      </c>
    </row>
    <row r="159" spans="1:11" x14ac:dyDescent="0.25">
      <c r="B159" s="23" t="s">
        <v>127</v>
      </c>
      <c r="I159" s="20"/>
      <c r="J159" s="20"/>
    </row>
    <row r="160" spans="1:11" x14ac:dyDescent="0.25">
      <c r="C160" t="s">
        <v>136</v>
      </c>
      <c r="I160" s="20"/>
      <c r="J160" s="20">
        <v>70000</v>
      </c>
    </row>
    <row r="161" spans="2:10" x14ac:dyDescent="0.25">
      <c r="I161" s="20"/>
      <c r="J161" s="20"/>
    </row>
    <row r="162" spans="2:10" x14ac:dyDescent="0.25">
      <c r="B162" s="23" t="s">
        <v>128</v>
      </c>
      <c r="I162" s="20"/>
      <c r="J162" s="20"/>
    </row>
    <row r="163" spans="2:10" x14ac:dyDescent="0.25">
      <c r="I163" s="20"/>
      <c r="J163" s="20"/>
    </row>
    <row r="164" spans="2:10" x14ac:dyDescent="0.25">
      <c r="I164" s="20"/>
      <c r="J164" s="31"/>
    </row>
    <row r="165" spans="2:10" x14ac:dyDescent="0.25">
      <c r="B165" s="28" t="s">
        <v>138</v>
      </c>
      <c r="C165" s="28"/>
      <c r="D165" s="28"/>
      <c r="E165" s="28"/>
      <c r="F165" s="28"/>
      <c r="G165" s="28"/>
      <c r="H165" s="28"/>
      <c r="I165" s="34"/>
      <c r="J165" s="34">
        <f>SUM(J158:J163)</f>
        <v>132000</v>
      </c>
    </row>
    <row r="166" spans="2:10" x14ac:dyDescent="0.25">
      <c r="I166" s="20"/>
      <c r="J166" s="20"/>
    </row>
    <row r="167" spans="2:10" x14ac:dyDescent="0.25">
      <c r="B167" s="23" t="s">
        <v>129</v>
      </c>
      <c r="I167" s="20"/>
      <c r="J167" s="20"/>
    </row>
    <row r="168" spans="2:10" x14ac:dyDescent="0.25">
      <c r="B168" t="s">
        <v>130</v>
      </c>
      <c r="I168" s="20">
        <v>8000</v>
      </c>
      <c r="J168" s="20"/>
    </row>
    <row r="169" spans="2:10" x14ac:dyDescent="0.25">
      <c r="B169" t="s">
        <v>131</v>
      </c>
      <c r="I169" s="20">
        <v>2500</v>
      </c>
      <c r="J169" s="20"/>
    </row>
    <row r="170" spans="2:10" x14ac:dyDescent="0.25">
      <c r="B170" t="s">
        <v>132</v>
      </c>
      <c r="I170" s="20">
        <v>1000</v>
      </c>
      <c r="J170" s="33"/>
    </row>
    <row r="171" spans="2:10" x14ac:dyDescent="0.25">
      <c r="B171" t="s">
        <v>133</v>
      </c>
      <c r="I171" s="20">
        <f>3000*0.4</f>
        <v>1200</v>
      </c>
      <c r="J171" s="20"/>
    </row>
    <row r="172" spans="2:10" x14ac:dyDescent="0.25">
      <c r="B172" t="s">
        <v>137</v>
      </c>
      <c r="I172" s="32">
        <v>2300</v>
      </c>
      <c r="J172" s="20">
        <f>SUM(I168:I172)</f>
        <v>15000</v>
      </c>
    </row>
    <row r="173" spans="2:10" x14ac:dyDescent="0.25">
      <c r="I173" s="20"/>
      <c r="J173" s="20"/>
    </row>
    <row r="174" spans="2:10" x14ac:dyDescent="0.25">
      <c r="I174" s="20"/>
      <c r="J174" s="20"/>
    </row>
    <row r="175" spans="2:10" x14ac:dyDescent="0.25">
      <c r="I175" s="20"/>
      <c r="J175" s="20"/>
    </row>
    <row r="176" spans="2:10" x14ac:dyDescent="0.25">
      <c r="B176" t="s">
        <v>134</v>
      </c>
      <c r="I176" s="20">
        <v>4000</v>
      </c>
      <c r="J176" s="20"/>
    </row>
    <row r="177" spans="1:15" x14ac:dyDescent="0.25">
      <c r="B177" t="s">
        <v>135</v>
      </c>
      <c r="I177" s="31">
        <v>-3000</v>
      </c>
      <c r="J177" s="31">
        <f>SUM(I176:I177)</f>
        <v>1000</v>
      </c>
    </row>
    <row r="178" spans="1:15" ht="15.75" thickBot="1" x14ac:dyDescent="0.3">
      <c r="B178" t="s">
        <v>139</v>
      </c>
      <c r="I178" s="20"/>
      <c r="J178" s="21">
        <f>SUM(J165:J177)</f>
        <v>148000</v>
      </c>
    </row>
    <row r="179" spans="1:15" ht="15.75" thickTop="1" x14ac:dyDescent="0.25">
      <c r="I179" s="20"/>
      <c r="J179" s="20"/>
    </row>
    <row r="180" spans="1:15" x14ac:dyDescent="0.25">
      <c r="I180" s="20"/>
      <c r="J180" s="20"/>
    </row>
    <row r="181" spans="1:15" x14ac:dyDescent="0.25">
      <c r="I181" s="14"/>
      <c r="J181" s="14"/>
    </row>
    <row r="182" spans="1:15" x14ac:dyDescent="0.25">
      <c r="A182" s="23" t="s">
        <v>140</v>
      </c>
    </row>
    <row r="183" spans="1:15" x14ac:dyDescent="0.25">
      <c r="H183" s="45" t="s">
        <v>150</v>
      </c>
      <c r="I183" s="45"/>
      <c r="J183" s="45"/>
      <c r="K183" s="45"/>
      <c r="L183" s="45"/>
      <c r="M183" s="45"/>
    </row>
    <row r="184" spans="1:15" x14ac:dyDescent="0.25">
      <c r="B184" t="s">
        <v>141</v>
      </c>
      <c r="E184">
        <v>1000</v>
      </c>
      <c r="H184" s="3" t="s">
        <v>152</v>
      </c>
      <c r="I184" s="3"/>
      <c r="J184" s="35">
        <v>1000</v>
      </c>
      <c r="K184" s="3" t="s">
        <v>151</v>
      </c>
      <c r="L184" s="3"/>
      <c r="M184" s="3">
        <v>1040</v>
      </c>
    </row>
    <row r="185" spans="1:15" x14ac:dyDescent="0.25">
      <c r="C185" t="s">
        <v>142</v>
      </c>
      <c r="F185">
        <v>1000</v>
      </c>
      <c r="H185" s="3" t="s">
        <v>153</v>
      </c>
      <c r="I185" s="3"/>
      <c r="J185" s="33">
        <v>500</v>
      </c>
      <c r="K185" s="3" t="s">
        <v>156</v>
      </c>
      <c r="L185" s="3"/>
      <c r="M185" s="3">
        <v>460</v>
      </c>
    </row>
    <row r="186" spans="1:15" x14ac:dyDescent="0.25">
      <c r="H186" s="3"/>
      <c r="I186" s="3"/>
      <c r="J186" s="33"/>
      <c r="K186" s="3"/>
      <c r="L186" s="3"/>
      <c r="M186" s="3"/>
    </row>
    <row r="187" spans="1:15" ht="15.75" thickBot="1" x14ac:dyDescent="0.3">
      <c r="B187" t="s">
        <v>143</v>
      </c>
      <c r="E187">
        <v>240</v>
      </c>
      <c r="H187" s="3"/>
      <c r="I187" s="3"/>
      <c r="J187" s="36">
        <f>SUM(J184:J186)</f>
        <v>1500</v>
      </c>
      <c r="K187" s="3"/>
      <c r="L187" s="3"/>
      <c r="M187" s="15">
        <f>SUM(M184:M186)</f>
        <v>1500</v>
      </c>
    </row>
    <row r="188" spans="1:15" ht="15.75" thickTop="1" x14ac:dyDescent="0.25">
      <c r="C188" t="s">
        <v>144</v>
      </c>
      <c r="F188">
        <v>240</v>
      </c>
      <c r="H188" s="3"/>
      <c r="I188" s="3"/>
      <c r="J188" s="33"/>
      <c r="K188" s="3"/>
      <c r="L188" s="3"/>
      <c r="M188" s="3"/>
    </row>
    <row r="189" spans="1:15" x14ac:dyDescent="0.25">
      <c r="H189" s="37"/>
      <c r="I189" s="37"/>
      <c r="J189" s="37"/>
      <c r="K189" s="37"/>
      <c r="L189" s="37"/>
      <c r="M189" s="37"/>
    </row>
    <row r="190" spans="1:15" x14ac:dyDescent="0.25">
      <c r="B190" t="s">
        <v>145</v>
      </c>
      <c r="E190">
        <v>150</v>
      </c>
      <c r="H190" s="48" t="s">
        <v>157</v>
      </c>
      <c r="I190" s="48"/>
      <c r="J190" s="48"/>
      <c r="K190" s="48"/>
      <c r="L190" s="48"/>
      <c r="M190" s="48"/>
      <c r="N190" s="48"/>
      <c r="O190" s="48"/>
    </row>
    <row r="191" spans="1:15" x14ac:dyDescent="0.25">
      <c r="C191" t="s">
        <v>146</v>
      </c>
      <c r="F191">
        <v>150</v>
      </c>
      <c r="N191" s="38" t="s">
        <v>158</v>
      </c>
      <c r="O191" s="38" t="s">
        <v>159</v>
      </c>
    </row>
    <row r="192" spans="1:15" x14ac:dyDescent="0.25">
      <c r="H192" t="s">
        <v>160</v>
      </c>
      <c r="N192" s="20">
        <v>35750</v>
      </c>
      <c r="O192" s="20">
        <v>18500</v>
      </c>
    </row>
    <row r="193" spans="1:15" x14ac:dyDescent="0.25">
      <c r="B193" t="s">
        <v>147</v>
      </c>
      <c r="E193">
        <v>240</v>
      </c>
      <c r="H193" t="s">
        <v>161</v>
      </c>
      <c r="N193" s="20">
        <v>1000</v>
      </c>
      <c r="O193" s="20">
        <v>1000</v>
      </c>
    </row>
    <row r="194" spans="1:15" x14ac:dyDescent="0.25">
      <c r="C194" t="s">
        <v>172</v>
      </c>
      <c r="F194">
        <v>240</v>
      </c>
      <c r="H194" t="s">
        <v>162</v>
      </c>
      <c r="N194" s="20">
        <v>0</v>
      </c>
      <c r="O194" s="20">
        <v>240</v>
      </c>
    </row>
    <row r="195" spans="1:15" x14ac:dyDescent="0.25">
      <c r="H195" t="s">
        <v>163</v>
      </c>
      <c r="N195" s="20">
        <v>0</v>
      </c>
      <c r="O195" s="20">
        <v>-150</v>
      </c>
    </row>
    <row r="196" spans="1:15" x14ac:dyDescent="0.25">
      <c r="B196" t="s">
        <v>148</v>
      </c>
      <c r="E196">
        <v>500</v>
      </c>
      <c r="H196" t="s">
        <v>164</v>
      </c>
      <c r="N196" s="20">
        <v>240</v>
      </c>
      <c r="O196" s="20">
        <v>240</v>
      </c>
    </row>
    <row r="197" spans="1:15" x14ac:dyDescent="0.25">
      <c r="C197" t="s">
        <v>149</v>
      </c>
      <c r="F197">
        <v>500</v>
      </c>
      <c r="H197" t="s">
        <v>165</v>
      </c>
      <c r="N197" s="20">
        <v>500</v>
      </c>
      <c r="O197" s="20">
        <v>500</v>
      </c>
    </row>
    <row r="198" spans="1:15" x14ac:dyDescent="0.25">
      <c r="H198" t="s">
        <v>166</v>
      </c>
      <c r="N198" s="31">
        <v>-230</v>
      </c>
      <c r="O198" s="31">
        <v>230</v>
      </c>
    </row>
    <row r="199" spans="1:15" ht="15.75" thickBot="1" x14ac:dyDescent="0.3">
      <c r="B199" t="s">
        <v>154</v>
      </c>
      <c r="E199">
        <v>230</v>
      </c>
      <c r="N199" s="21">
        <f>SUM(N192:N198)</f>
        <v>37260</v>
      </c>
      <c r="O199" s="21">
        <f>SUM(O192:O198)</f>
        <v>20560</v>
      </c>
    </row>
    <row r="200" spans="1:15" ht="15.75" thickTop="1" x14ac:dyDescent="0.25">
      <c r="B200" t="s">
        <v>155</v>
      </c>
      <c r="E200">
        <v>230</v>
      </c>
      <c r="N200" s="20"/>
      <c r="O200" s="20"/>
    </row>
    <row r="201" spans="1:15" x14ac:dyDescent="0.25">
      <c r="C201" t="s">
        <v>150</v>
      </c>
      <c r="F201">
        <f>230*2</f>
        <v>460</v>
      </c>
      <c r="N201" s="20"/>
      <c r="O201" s="20"/>
    </row>
    <row r="204" spans="1:15" x14ac:dyDescent="0.25">
      <c r="A204" s="1" t="s">
        <v>167</v>
      </c>
    </row>
    <row r="205" spans="1:15" x14ac:dyDescent="0.25">
      <c r="B205" t="s">
        <v>168</v>
      </c>
      <c r="D205" t="s">
        <v>169</v>
      </c>
    </row>
    <row r="206" spans="1:15" x14ac:dyDescent="0.25">
      <c r="C206" t="s">
        <v>170</v>
      </c>
      <c r="F206" t="s">
        <v>171</v>
      </c>
    </row>
    <row r="208" spans="1:15" x14ac:dyDescent="0.25">
      <c r="A208" s="27" t="s">
        <v>174</v>
      </c>
      <c r="C208" t="s">
        <v>181</v>
      </c>
    </row>
    <row r="210" spans="1:15" x14ac:dyDescent="0.25">
      <c r="A210" s="47" t="s">
        <v>175</v>
      </c>
      <c r="B210" s="47"/>
      <c r="C210" s="47"/>
      <c r="D210" s="47"/>
      <c r="E210" s="47"/>
      <c r="F210" s="47"/>
      <c r="G210" s="47"/>
      <c r="I210" s="45" t="s">
        <v>177</v>
      </c>
      <c r="J210" s="45"/>
      <c r="K210" s="45"/>
      <c r="L210" s="45"/>
      <c r="M210" s="45"/>
      <c r="N210" s="45"/>
      <c r="O210" s="45"/>
    </row>
    <row r="211" spans="1:15" x14ac:dyDescent="0.25">
      <c r="C211" s="11"/>
      <c r="D211" s="40">
        <v>44927</v>
      </c>
      <c r="E211" t="s">
        <v>176</v>
      </c>
      <c r="G211" s="3">
        <v>50</v>
      </c>
      <c r="I211" s="40">
        <v>44927</v>
      </c>
      <c r="J211" t="s">
        <v>178</v>
      </c>
      <c r="K211" s="35">
        <v>50</v>
      </c>
      <c r="L211" s="3"/>
      <c r="M211" s="3"/>
      <c r="N211" s="3"/>
      <c r="O211" s="3"/>
    </row>
    <row r="212" spans="1:15" x14ac:dyDescent="0.25">
      <c r="C212" s="12"/>
      <c r="E212" t="s">
        <v>179</v>
      </c>
      <c r="G212" s="3">
        <v>2500</v>
      </c>
      <c r="K212" s="33"/>
      <c r="L212" s="3"/>
      <c r="M212" s="3"/>
      <c r="N212" s="3"/>
      <c r="O212" s="3"/>
    </row>
    <row r="213" spans="1:15" x14ac:dyDescent="0.25">
      <c r="C213" s="12"/>
      <c r="E213" t="s">
        <v>183</v>
      </c>
      <c r="G213" s="3">
        <v>2000</v>
      </c>
      <c r="K213" s="33"/>
      <c r="L213" s="3"/>
      <c r="M213" s="3"/>
      <c r="N213" s="3"/>
      <c r="O213" s="3"/>
    </row>
    <row r="214" spans="1:15" x14ac:dyDescent="0.25">
      <c r="C214" s="12"/>
      <c r="G214" s="3"/>
      <c r="K214" s="33"/>
      <c r="L214" s="3"/>
      <c r="M214" s="3"/>
      <c r="N214" s="3"/>
      <c r="O214" s="3"/>
    </row>
    <row r="215" spans="1:15" x14ac:dyDescent="0.25">
      <c r="C215" s="12"/>
      <c r="G215" s="3"/>
      <c r="K215" s="33"/>
      <c r="L215" s="3"/>
      <c r="M215" s="3"/>
      <c r="N215" s="3"/>
      <c r="O215" s="3"/>
    </row>
    <row r="216" spans="1:15" x14ac:dyDescent="0.25">
      <c r="C216" s="12"/>
      <c r="G216" s="3"/>
      <c r="K216" s="33"/>
      <c r="L216" s="3"/>
      <c r="M216" s="3"/>
      <c r="N216" s="3"/>
      <c r="O216" s="3"/>
    </row>
    <row r="218" spans="1:15" x14ac:dyDescent="0.25">
      <c r="A218" s="47" t="s">
        <v>180</v>
      </c>
      <c r="B218" s="47"/>
      <c r="C218" s="47"/>
      <c r="D218" s="47"/>
      <c r="E218" s="47"/>
      <c r="F218" s="47"/>
      <c r="G218" s="47"/>
      <c r="I218" s="47" t="s">
        <v>182</v>
      </c>
      <c r="J218" s="47"/>
      <c r="K218" s="47"/>
      <c r="L218" s="47"/>
      <c r="M218" s="47"/>
      <c r="N218" s="47"/>
      <c r="O218" s="47"/>
    </row>
    <row r="219" spans="1:15" x14ac:dyDescent="0.25">
      <c r="A219" s="40">
        <v>44927</v>
      </c>
      <c r="B219" t="s">
        <v>178</v>
      </c>
      <c r="C219" s="35">
        <v>2500</v>
      </c>
      <c r="D219" s="40"/>
      <c r="G219" s="3"/>
      <c r="I219" s="40">
        <v>44927</v>
      </c>
      <c r="J219" t="s">
        <v>178</v>
      </c>
      <c r="K219" s="35">
        <v>2000</v>
      </c>
      <c r="L219" s="40">
        <v>44928</v>
      </c>
      <c r="M219" t="s">
        <v>184</v>
      </c>
      <c r="O219" s="3">
        <v>150</v>
      </c>
    </row>
    <row r="220" spans="1:15" x14ac:dyDescent="0.25">
      <c r="C220" s="12"/>
      <c r="G220" s="3"/>
      <c r="I220" s="40">
        <v>44932</v>
      </c>
      <c r="J220" t="s">
        <v>193</v>
      </c>
      <c r="K220" s="12">
        <v>975</v>
      </c>
      <c r="M220" t="s">
        <v>185</v>
      </c>
      <c r="O220" s="3">
        <v>25</v>
      </c>
    </row>
    <row r="221" spans="1:15" x14ac:dyDescent="0.25">
      <c r="C221" s="12"/>
      <c r="G221" s="3"/>
      <c r="K221" s="12"/>
      <c r="L221" s="40">
        <v>44930</v>
      </c>
      <c r="M221" t="s">
        <v>187</v>
      </c>
      <c r="O221" s="3">
        <v>2175</v>
      </c>
    </row>
    <row r="222" spans="1:15" x14ac:dyDescent="0.25">
      <c r="C222" s="12"/>
      <c r="G222" s="3"/>
      <c r="K222" s="12"/>
      <c r="L222" s="40">
        <v>44931</v>
      </c>
      <c r="M222" t="s">
        <v>189</v>
      </c>
      <c r="O222" s="3">
        <v>145</v>
      </c>
    </row>
    <row r="223" spans="1:15" x14ac:dyDescent="0.25">
      <c r="C223" s="12"/>
      <c r="G223" s="3"/>
      <c r="K223" s="12"/>
      <c r="M223" t="s">
        <v>190</v>
      </c>
      <c r="O223">
        <f>175-145</f>
        <v>30</v>
      </c>
    </row>
    <row r="224" spans="1:15" x14ac:dyDescent="0.25">
      <c r="A224" s="47" t="s">
        <v>184</v>
      </c>
      <c r="B224" s="47"/>
      <c r="C224" s="47"/>
      <c r="D224" s="47"/>
      <c r="E224" s="47"/>
      <c r="F224" s="47"/>
      <c r="G224" s="47"/>
      <c r="K224" s="12"/>
      <c r="L224" s="40">
        <v>44933</v>
      </c>
      <c r="M224" t="s">
        <v>201</v>
      </c>
      <c r="O224" s="42">
        <f>O225-O219-O220-O221-O222-O223</f>
        <v>450</v>
      </c>
    </row>
    <row r="225" spans="1:15" ht="15.75" thickBot="1" x14ac:dyDescent="0.3">
      <c r="A225" s="40">
        <v>44927</v>
      </c>
      <c r="B225" t="s">
        <v>183</v>
      </c>
      <c r="C225" s="35">
        <v>150</v>
      </c>
      <c r="D225" s="40"/>
      <c r="G225" s="3"/>
      <c r="K225" s="17">
        <f>SUM(K219:K224)</f>
        <v>2975</v>
      </c>
      <c r="O225" s="5">
        <f>K225</f>
        <v>2975</v>
      </c>
    </row>
    <row r="226" spans="1:15" ht="15.75" thickTop="1" x14ac:dyDescent="0.25">
      <c r="C226" s="12"/>
      <c r="G226" s="3"/>
      <c r="K226" s="12"/>
    </row>
    <row r="227" spans="1:15" x14ac:dyDescent="0.25">
      <c r="C227" s="12"/>
      <c r="G227" s="3"/>
      <c r="K227" s="12"/>
    </row>
    <row r="228" spans="1:15" x14ac:dyDescent="0.25">
      <c r="C228" s="12"/>
      <c r="G228" s="3"/>
      <c r="K228" s="12"/>
    </row>
    <row r="229" spans="1:15" x14ac:dyDescent="0.25">
      <c r="K229" s="12"/>
    </row>
    <row r="230" spans="1:15" x14ac:dyDescent="0.25">
      <c r="A230" s="47" t="s">
        <v>186</v>
      </c>
      <c r="B230" s="47"/>
      <c r="C230" s="47"/>
      <c r="D230" s="47"/>
      <c r="E230" s="47"/>
      <c r="F230" s="47"/>
      <c r="G230" s="47"/>
      <c r="I230" s="45" t="s">
        <v>191</v>
      </c>
      <c r="J230" s="45"/>
      <c r="K230" s="45"/>
      <c r="L230" s="45"/>
      <c r="M230" s="45"/>
      <c r="N230" s="45"/>
      <c r="O230" s="45"/>
    </row>
    <row r="231" spans="1:15" x14ac:dyDescent="0.25">
      <c r="A231" s="40">
        <v>44927</v>
      </c>
      <c r="B231" t="s">
        <v>183</v>
      </c>
      <c r="C231" s="35">
        <v>25</v>
      </c>
      <c r="D231" s="40"/>
      <c r="G231" s="3"/>
      <c r="I231" s="40">
        <v>44931</v>
      </c>
      <c r="J231" t="s">
        <v>183</v>
      </c>
      <c r="K231" s="11">
        <v>145</v>
      </c>
    </row>
    <row r="232" spans="1:15" x14ac:dyDescent="0.25">
      <c r="C232" s="12"/>
      <c r="G232" s="3"/>
      <c r="K232" s="12"/>
    </row>
    <row r="233" spans="1:15" x14ac:dyDescent="0.25">
      <c r="C233" s="12"/>
      <c r="G233" s="3"/>
      <c r="K233" s="12"/>
    </row>
    <row r="234" spans="1:15" x14ac:dyDescent="0.25">
      <c r="C234" s="12"/>
      <c r="G234" s="3"/>
      <c r="K234" s="12"/>
    </row>
    <row r="236" spans="1:15" x14ac:dyDescent="0.25">
      <c r="A236" s="47" t="s">
        <v>188</v>
      </c>
      <c r="B236" s="47"/>
      <c r="C236" s="47"/>
      <c r="D236" s="47"/>
      <c r="E236" s="47"/>
      <c r="F236" s="47"/>
      <c r="G236" s="47"/>
      <c r="I236" s="45" t="s">
        <v>192</v>
      </c>
      <c r="J236" s="45"/>
      <c r="K236" s="45"/>
      <c r="L236" s="45"/>
      <c r="M236" s="45"/>
      <c r="N236" s="45"/>
      <c r="O236" s="45"/>
    </row>
    <row r="237" spans="1:15" x14ac:dyDescent="0.25">
      <c r="A237" s="40">
        <v>44930</v>
      </c>
      <c r="B237" t="s">
        <v>183</v>
      </c>
      <c r="C237" s="35">
        <v>2175</v>
      </c>
      <c r="D237" s="40"/>
      <c r="G237" s="3"/>
      <c r="I237" s="40">
        <v>44931</v>
      </c>
      <c r="J237" t="s">
        <v>183</v>
      </c>
      <c r="K237" s="11">
        <v>30</v>
      </c>
    </row>
    <row r="238" spans="1:15" x14ac:dyDescent="0.25">
      <c r="C238" s="12"/>
      <c r="G238" s="3"/>
      <c r="K238" s="12"/>
    </row>
    <row r="239" spans="1:15" x14ac:dyDescent="0.25">
      <c r="C239" s="12"/>
      <c r="G239" s="3"/>
      <c r="K239" s="12"/>
    </row>
    <row r="240" spans="1:15" x14ac:dyDescent="0.25">
      <c r="C240" s="12"/>
      <c r="G240" s="3"/>
      <c r="K240" s="12"/>
    </row>
    <row r="242" spans="1:8" x14ac:dyDescent="0.25">
      <c r="A242" s="45" t="s">
        <v>194</v>
      </c>
      <c r="B242" s="45"/>
      <c r="C242" s="45"/>
      <c r="D242" s="45"/>
      <c r="E242" s="45"/>
      <c r="F242" s="45"/>
      <c r="G242" s="45"/>
    </row>
    <row r="243" spans="1:8" x14ac:dyDescent="0.25">
      <c r="C243" s="11"/>
      <c r="D243" s="40">
        <v>44932</v>
      </c>
      <c r="E243" t="s">
        <v>183</v>
      </c>
      <c r="G243">
        <v>975</v>
      </c>
    </row>
    <row r="244" spans="1:8" x14ac:dyDescent="0.25">
      <c r="C244" s="12"/>
    </row>
    <row r="245" spans="1:8" x14ac:dyDescent="0.25">
      <c r="C245" s="12"/>
    </row>
    <row r="246" spans="1:8" x14ac:dyDescent="0.25">
      <c r="C246" s="12"/>
    </row>
    <row r="247" spans="1:8" x14ac:dyDescent="0.25">
      <c r="A247" s="45" t="s">
        <v>195</v>
      </c>
      <c r="B247" s="45"/>
      <c r="C247" s="45"/>
      <c r="D247" s="45"/>
      <c r="E247" s="45"/>
      <c r="F247" s="45"/>
      <c r="G247" s="45"/>
      <c r="H247" s="45"/>
    </row>
    <row r="248" spans="1:8" x14ac:dyDescent="0.25">
      <c r="G248" s="38" t="s">
        <v>196</v>
      </c>
      <c r="H248" s="38" t="s">
        <v>197</v>
      </c>
    </row>
    <row r="249" spans="1:8" x14ac:dyDescent="0.25">
      <c r="A249" t="s">
        <v>175</v>
      </c>
      <c r="G249" s="14"/>
      <c r="H249" s="41">
        <f>G213+G212+G211</f>
        <v>4550</v>
      </c>
    </row>
    <row r="250" spans="1:8" x14ac:dyDescent="0.25">
      <c r="A250" t="s">
        <v>198</v>
      </c>
      <c r="G250" s="41">
        <f>C219</f>
        <v>2500</v>
      </c>
      <c r="H250" s="14"/>
    </row>
    <row r="251" spans="1:8" x14ac:dyDescent="0.25">
      <c r="A251" t="s">
        <v>184</v>
      </c>
      <c r="G251" s="41">
        <f>C225</f>
        <v>150</v>
      </c>
      <c r="H251" s="14"/>
    </row>
    <row r="252" spans="1:8" x14ac:dyDescent="0.25">
      <c r="A252" t="s">
        <v>185</v>
      </c>
      <c r="G252" s="41">
        <f>C231</f>
        <v>25</v>
      </c>
      <c r="H252" s="14"/>
    </row>
    <row r="253" spans="1:8" x14ac:dyDescent="0.25">
      <c r="A253" t="s">
        <v>199</v>
      </c>
      <c r="G253" s="41">
        <f>C237</f>
        <v>2175</v>
      </c>
      <c r="H253" s="14"/>
    </row>
    <row r="254" spans="1:8" x14ac:dyDescent="0.25">
      <c r="A254" t="s">
        <v>194</v>
      </c>
      <c r="G254" s="14"/>
      <c r="H254" s="14">
        <f>G243</f>
        <v>975</v>
      </c>
    </row>
    <row r="255" spans="1:8" x14ac:dyDescent="0.25">
      <c r="A255" t="s">
        <v>200</v>
      </c>
      <c r="G255" s="41">
        <f>K211</f>
        <v>50</v>
      </c>
      <c r="H255" s="14"/>
    </row>
    <row r="256" spans="1:8" x14ac:dyDescent="0.25">
      <c r="A256" t="s">
        <v>183</v>
      </c>
      <c r="G256" s="41">
        <f>O224</f>
        <v>450</v>
      </c>
      <c r="H256" s="14"/>
    </row>
    <row r="257" spans="1:15" x14ac:dyDescent="0.25">
      <c r="A257" t="s">
        <v>189</v>
      </c>
      <c r="G257" s="14">
        <f>K231</f>
        <v>145</v>
      </c>
      <c r="H257" s="14"/>
    </row>
    <row r="258" spans="1:15" x14ac:dyDescent="0.25">
      <c r="A258" t="s">
        <v>192</v>
      </c>
      <c r="G258" s="14">
        <f>K237</f>
        <v>30</v>
      </c>
      <c r="H258" s="14"/>
    </row>
    <row r="259" spans="1:15" ht="15.75" thickBot="1" x14ac:dyDescent="0.3">
      <c r="G259" s="43">
        <f>SUM(G249:G258)</f>
        <v>5525</v>
      </c>
      <c r="H259" s="43">
        <f>SUM(H249:H258)</f>
        <v>5525</v>
      </c>
    </row>
    <row r="260" spans="1:15" ht="15.75" thickTop="1" x14ac:dyDescent="0.25">
      <c r="G260" s="14"/>
      <c r="H260" s="14"/>
    </row>
    <row r="261" spans="1:15" x14ac:dyDescent="0.25">
      <c r="A261" s="27" t="s">
        <v>202</v>
      </c>
      <c r="C261" t="s">
        <v>181</v>
      </c>
    </row>
    <row r="263" spans="1:15" x14ac:dyDescent="0.25">
      <c r="A263" s="46" t="s">
        <v>203</v>
      </c>
      <c r="B263" s="46"/>
      <c r="C263" s="46"/>
      <c r="D263" s="46"/>
      <c r="E263" s="46"/>
      <c r="F263" s="46"/>
      <c r="G263" s="46"/>
      <c r="H263" s="46"/>
      <c r="J263" s="46" t="str">
        <f>A263</f>
        <v xml:space="preserve">Kalupahana Traders </v>
      </c>
      <c r="K263" s="46"/>
      <c r="L263" s="46"/>
      <c r="M263" s="46"/>
      <c r="N263" s="46"/>
      <c r="O263" s="46"/>
    </row>
    <row r="264" spans="1:15" x14ac:dyDescent="0.25">
      <c r="A264" s="45" t="s">
        <v>204</v>
      </c>
      <c r="B264" s="45"/>
      <c r="C264" s="45"/>
      <c r="D264" s="45"/>
      <c r="E264" s="45"/>
      <c r="F264" s="45"/>
      <c r="G264" s="45"/>
      <c r="H264" s="45"/>
      <c r="J264" s="45" t="s">
        <v>215</v>
      </c>
      <c r="K264" s="45"/>
      <c r="L264" s="45"/>
      <c r="M264" s="45"/>
      <c r="N264" s="45"/>
      <c r="O264" s="45"/>
    </row>
    <row r="265" spans="1:15" x14ac:dyDescent="0.25">
      <c r="A265" t="s">
        <v>193</v>
      </c>
      <c r="G265" s="19"/>
      <c r="H265" s="19">
        <v>15000</v>
      </c>
      <c r="J265" s="23" t="s">
        <v>216</v>
      </c>
      <c r="M265" s="44" t="s">
        <v>225</v>
      </c>
      <c r="N265" s="44" t="s">
        <v>226</v>
      </c>
      <c r="O265" s="44" t="s">
        <v>227</v>
      </c>
    </row>
    <row r="266" spans="1:15" x14ac:dyDescent="0.25">
      <c r="A266" t="s">
        <v>205</v>
      </c>
      <c r="G266" s="20"/>
      <c r="H266" s="20"/>
      <c r="J266" s="23" t="s">
        <v>217</v>
      </c>
      <c r="M266" s="20"/>
      <c r="N266" s="20"/>
      <c r="O266" s="20"/>
    </row>
    <row r="267" spans="1:15" x14ac:dyDescent="0.25">
      <c r="G267" s="20"/>
      <c r="H267" s="20"/>
      <c r="J267" s="23" t="s">
        <v>218</v>
      </c>
      <c r="M267" s="20"/>
      <c r="N267" s="20"/>
      <c r="O267" s="20"/>
    </row>
    <row r="268" spans="1:15" x14ac:dyDescent="0.25">
      <c r="A268" s="23" t="s">
        <v>206</v>
      </c>
      <c r="G268" s="20"/>
      <c r="H268" s="20"/>
      <c r="J268" t="s">
        <v>230</v>
      </c>
      <c r="M268" s="20">
        <v>10000</v>
      </c>
      <c r="N268" s="20">
        <v>0</v>
      </c>
      <c r="O268" s="20">
        <f>SUM(M268:N268)</f>
        <v>10000</v>
      </c>
    </row>
    <row r="269" spans="1:15" x14ac:dyDescent="0.25">
      <c r="A269" t="s">
        <v>207</v>
      </c>
      <c r="G269" s="20">
        <v>850</v>
      </c>
      <c r="H269" s="20"/>
      <c r="J269" t="s">
        <v>179</v>
      </c>
      <c r="M269" s="20">
        <v>1000</v>
      </c>
      <c r="N269" s="20">
        <v>-100</v>
      </c>
      <c r="O269" s="20">
        <f t="shared" ref="O269:O272" si="0">SUM(M269:N269)</f>
        <v>900</v>
      </c>
    </row>
    <row r="270" spans="1:15" x14ac:dyDescent="0.25">
      <c r="A270" t="s">
        <v>208</v>
      </c>
      <c r="G270" s="31">
        <v>7500</v>
      </c>
      <c r="H270" s="20"/>
      <c r="J270" t="s">
        <v>231</v>
      </c>
      <c r="M270" s="20">
        <v>50000</v>
      </c>
      <c r="N270" s="20">
        <f>-2500-2000</f>
        <v>-4500</v>
      </c>
      <c r="O270" s="20">
        <f t="shared" si="0"/>
        <v>45500</v>
      </c>
    </row>
    <row r="271" spans="1:15" x14ac:dyDescent="0.25">
      <c r="G271" s="20">
        <f>SUM(G269:G270)</f>
        <v>8350</v>
      </c>
      <c r="H271" s="20"/>
      <c r="J271" t="s">
        <v>232</v>
      </c>
      <c r="M271" s="20">
        <v>20000</v>
      </c>
      <c r="N271" s="20">
        <f>-2000-500</f>
        <v>-2500</v>
      </c>
      <c r="O271" s="20">
        <f t="shared" si="0"/>
        <v>17500</v>
      </c>
    </row>
    <row r="272" spans="1:15" x14ac:dyDescent="0.25">
      <c r="A272" t="s">
        <v>209</v>
      </c>
      <c r="G272" s="31">
        <v>-8250</v>
      </c>
      <c r="H272" s="31">
        <f>-SUM(G271:G272)</f>
        <v>-100</v>
      </c>
      <c r="J272" t="s">
        <v>233</v>
      </c>
      <c r="M272" s="31">
        <v>15000</v>
      </c>
      <c r="N272" s="31">
        <f>-750-G281</f>
        <v>-3750</v>
      </c>
      <c r="O272" s="31">
        <f t="shared" si="0"/>
        <v>11250</v>
      </c>
    </row>
    <row r="273" spans="1:15" ht="15.75" thickBot="1" x14ac:dyDescent="0.3">
      <c r="A273" t="s">
        <v>210</v>
      </c>
      <c r="G273" s="20"/>
      <c r="H273" s="20">
        <f>SUM(H265:H272)</f>
        <v>14900</v>
      </c>
      <c r="M273" s="21">
        <f>SUM(M268:M272)</f>
        <v>96000</v>
      </c>
      <c r="N273" s="21">
        <f>SUM(N268:N272)</f>
        <v>-10850</v>
      </c>
      <c r="O273" s="20">
        <f>SUM(O268:O272)</f>
        <v>85150</v>
      </c>
    </row>
    <row r="274" spans="1:15" ht="15.75" thickTop="1" x14ac:dyDescent="0.25">
      <c r="A274" s="23" t="s">
        <v>211</v>
      </c>
      <c r="G274" s="20"/>
      <c r="H274" s="20"/>
      <c r="J274" s="23" t="s">
        <v>219</v>
      </c>
      <c r="M274" s="20"/>
      <c r="N274" s="20"/>
      <c r="O274" s="20"/>
    </row>
    <row r="275" spans="1:15" x14ac:dyDescent="0.25">
      <c r="G275" s="20"/>
      <c r="H275" s="20"/>
      <c r="J275" t="s">
        <v>224</v>
      </c>
      <c r="M275" s="3"/>
      <c r="N275" s="20">
        <v>8250</v>
      </c>
      <c r="O275" s="20"/>
    </row>
    <row r="276" spans="1:15" x14ac:dyDescent="0.25">
      <c r="G276" s="20"/>
      <c r="H276" s="20"/>
      <c r="J276" t="s">
        <v>237</v>
      </c>
      <c r="M276" s="3"/>
      <c r="N276" s="20">
        <v>40</v>
      </c>
      <c r="O276" s="20"/>
    </row>
    <row r="277" spans="1:15" x14ac:dyDescent="0.25">
      <c r="G277" s="20"/>
      <c r="H277" s="20"/>
      <c r="J277" t="s">
        <v>241</v>
      </c>
      <c r="M277" s="3"/>
      <c r="N277" s="20">
        <f>3500-20</f>
        <v>3480</v>
      </c>
      <c r="O277" s="20"/>
    </row>
    <row r="278" spans="1:15" x14ac:dyDescent="0.25">
      <c r="A278" s="23" t="s">
        <v>212</v>
      </c>
      <c r="G278" s="20"/>
      <c r="H278" s="20"/>
      <c r="J278" t="s">
        <v>244</v>
      </c>
      <c r="M278" s="3"/>
      <c r="N278" s="31">
        <v>351</v>
      </c>
      <c r="O278" s="20">
        <f>SUM(N275:N278)</f>
        <v>12121</v>
      </c>
    </row>
    <row r="279" spans="1:15" x14ac:dyDescent="0.25">
      <c r="A279" t="s">
        <v>229</v>
      </c>
      <c r="G279" s="20">
        <f>50000*0.05</f>
        <v>2500</v>
      </c>
      <c r="H279" s="20"/>
      <c r="M279" s="3"/>
      <c r="N279" s="20"/>
      <c r="O279" s="20"/>
    </row>
    <row r="280" spans="1:15" ht="15.75" thickBot="1" x14ac:dyDescent="0.3">
      <c r="A280" t="s">
        <v>234</v>
      </c>
      <c r="G280" s="20">
        <f>20000*0.1</f>
        <v>2000</v>
      </c>
      <c r="H280" s="20"/>
      <c r="J280" t="s">
        <v>252</v>
      </c>
      <c r="M280" s="3"/>
      <c r="N280" s="20"/>
      <c r="O280" s="21">
        <f>SUM(O273:O278)</f>
        <v>97271</v>
      </c>
    </row>
    <row r="281" spans="1:15" ht="15.75" thickTop="1" x14ac:dyDescent="0.25">
      <c r="A281" t="s">
        <v>235</v>
      </c>
      <c r="G281" s="20">
        <f>15000*0.2</f>
        <v>3000</v>
      </c>
      <c r="H281" s="20"/>
      <c r="M281" s="3"/>
      <c r="N281" s="20"/>
      <c r="O281" s="20"/>
    </row>
    <row r="282" spans="1:15" x14ac:dyDescent="0.25">
      <c r="A282" t="s">
        <v>236</v>
      </c>
      <c r="G282" s="20">
        <f>20*12</f>
        <v>240</v>
      </c>
      <c r="H282" s="20"/>
      <c r="J282" s="23" t="s">
        <v>178</v>
      </c>
      <c r="M282" s="3"/>
      <c r="N282" s="20"/>
      <c r="O282" s="20"/>
    </row>
    <row r="283" spans="1:15" x14ac:dyDescent="0.25">
      <c r="A283" t="s">
        <v>239</v>
      </c>
      <c r="G283" s="20">
        <f>85+125</f>
        <v>210</v>
      </c>
      <c r="H283" s="20"/>
      <c r="J283" t="s">
        <v>220</v>
      </c>
      <c r="M283" s="3"/>
      <c r="N283" s="20"/>
      <c r="O283" s="20">
        <v>87056</v>
      </c>
    </row>
    <row r="284" spans="1:15" x14ac:dyDescent="0.25">
      <c r="A284" t="s">
        <v>246</v>
      </c>
      <c r="G284" s="20">
        <v>520</v>
      </c>
      <c r="H284" s="20"/>
      <c r="J284" t="s">
        <v>221</v>
      </c>
      <c r="M284" s="3"/>
      <c r="N284" s="20"/>
      <c r="O284" s="20">
        <f>H295</f>
        <v>5985</v>
      </c>
    </row>
    <row r="285" spans="1:15" x14ac:dyDescent="0.25">
      <c r="A285" t="s">
        <v>248</v>
      </c>
      <c r="G285" s="31">
        <v>96</v>
      </c>
      <c r="H285" s="20">
        <f>-SUM(G279:G285)</f>
        <v>-8566</v>
      </c>
      <c r="M285" s="3"/>
      <c r="N285" s="20"/>
      <c r="O285" s="20"/>
    </row>
    <row r="286" spans="1:15" x14ac:dyDescent="0.25">
      <c r="G286" s="20"/>
      <c r="H286" s="20"/>
      <c r="J286" t="s">
        <v>253</v>
      </c>
      <c r="M286" s="3"/>
      <c r="N286" s="20"/>
      <c r="O286" s="20">
        <v>1000</v>
      </c>
    </row>
    <row r="287" spans="1:15" x14ac:dyDescent="0.25">
      <c r="A287" s="23" t="s">
        <v>213</v>
      </c>
      <c r="G287" s="20"/>
      <c r="H287" s="20"/>
      <c r="M287" s="3"/>
      <c r="N287" s="20"/>
      <c r="O287" s="20"/>
    </row>
    <row r="288" spans="1:15" x14ac:dyDescent="0.25">
      <c r="A288" t="s">
        <v>228</v>
      </c>
      <c r="G288" s="20">
        <f>1000*0.1</f>
        <v>100</v>
      </c>
      <c r="H288" s="20"/>
      <c r="M288" s="3"/>
      <c r="N288" s="20"/>
      <c r="O288" s="20"/>
    </row>
    <row r="289" spans="1:16" x14ac:dyDescent="0.25">
      <c r="A289" t="s">
        <v>240</v>
      </c>
      <c r="G289" s="20">
        <v>20</v>
      </c>
      <c r="H289" s="20"/>
      <c r="M289" s="3"/>
      <c r="N289" s="20"/>
      <c r="O289" s="20"/>
    </row>
    <row r="290" spans="1:16" x14ac:dyDescent="0.25">
      <c r="A290" t="s">
        <v>242</v>
      </c>
      <c r="G290" s="31">
        <v>50</v>
      </c>
      <c r="H290" s="20">
        <f>-SUM(G288:G290)</f>
        <v>-170</v>
      </c>
      <c r="J290" s="23" t="s">
        <v>222</v>
      </c>
      <c r="M290" s="3"/>
      <c r="N290" s="20"/>
      <c r="O290" s="20"/>
    </row>
    <row r="291" spans="1:16" x14ac:dyDescent="0.25">
      <c r="G291" s="20"/>
      <c r="H291" s="20"/>
      <c r="J291" t="s">
        <v>249</v>
      </c>
      <c r="M291" s="3"/>
      <c r="N291" s="20"/>
      <c r="O291" s="20">
        <v>1500</v>
      </c>
    </row>
    <row r="292" spans="1:16" x14ac:dyDescent="0.25">
      <c r="A292" s="23" t="s">
        <v>214</v>
      </c>
      <c r="G292" s="20"/>
      <c r="H292" s="20"/>
      <c r="M292" s="3"/>
      <c r="N292" s="20"/>
      <c r="O292" s="20"/>
    </row>
    <row r="293" spans="1:16" x14ac:dyDescent="0.25">
      <c r="A293" t="s">
        <v>247</v>
      </c>
      <c r="G293" s="20">
        <v>15</v>
      </c>
      <c r="H293" s="20"/>
      <c r="J293" s="23" t="s">
        <v>223</v>
      </c>
      <c r="M293" s="3"/>
      <c r="N293" s="20"/>
      <c r="O293" s="20"/>
    </row>
    <row r="294" spans="1:16" x14ac:dyDescent="0.25">
      <c r="A294" t="s">
        <v>250</v>
      </c>
      <c r="G294" s="31">
        <f>14+150</f>
        <v>164</v>
      </c>
      <c r="H294" s="31">
        <f>-SUM(G293:G294)</f>
        <v>-179</v>
      </c>
      <c r="J294" t="s">
        <v>243</v>
      </c>
      <c r="M294" s="3"/>
      <c r="N294" s="20">
        <v>1125</v>
      </c>
      <c r="O294" s="20"/>
    </row>
    <row r="295" spans="1:16" ht="15.75" thickBot="1" x14ac:dyDescent="0.3">
      <c r="A295" t="s">
        <v>251</v>
      </c>
      <c r="G295" s="20"/>
      <c r="H295" s="21">
        <f>SUM(H273:H294)</f>
        <v>5985</v>
      </c>
      <c r="J295" t="s">
        <v>238</v>
      </c>
      <c r="M295" s="3"/>
      <c r="N295" s="20">
        <v>85</v>
      </c>
      <c r="O295" s="20"/>
    </row>
    <row r="296" spans="1:16" ht="15.75" thickTop="1" x14ac:dyDescent="0.25">
      <c r="G296" s="20"/>
      <c r="H296" s="20"/>
      <c r="J296" t="s">
        <v>245</v>
      </c>
      <c r="M296" s="3"/>
      <c r="N296" s="31">
        <v>520</v>
      </c>
      <c r="O296" s="31">
        <f>SUM(N294:N296)</f>
        <v>1730</v>
      </c>
    </row>
    <row r="297" spans="1:16" ht="15.75" thickBot="1" x14ac:dyDescent="0.3">
      <c r="G297" s="20"/>
      <c r="H297" s="20"/>
      <c r="M297" s="3"/>
      <c r="N297" s="20"/>
      <c r="O297" s="21">
        <f>SUM(O283:O296)</f>
        <v>97271</v>
      </c>
      <c r="P297" s="42">
        <f>O297-O280</f>
        <v>0</v>
      </c>
    </row>
    <row r="298" spans="1:16" ht="15.75" thickTop="1" x14ac:dyDescent="0.25">
      <c r="G298" s="20"/>
      <c r="H298" s="20"/>
      <c r="M298" s="3"/>
      <c r="N298" s="20"/>
      <c r="O298" s="20"/>
    </row>
    <row r="299" spans="1:16" x14ac:dyDescent="0.25">
      <c r="G299" s="20"/>
      <c r="H299" s="20"/>
      <c r="M299" s="3"/>
      <c r="N299" s="20"/>
      <c r="O299" s="20"/>
    </row>
  </sheetData>
  <mergeCells count="22">
    <mergeCell ref="H190:O190"/>
    <mergeCell ref="B55:H55"/>
    <mergeCell ref="B62:H62"/>
    <mergeCell ref="B127:I127"/>
    <mergeCell ref="B138:I138"/>
    <mergeCell ref="C151:H151"/>
    <mergeCell ref="H183:M183"/>
    <mergeCell ref="A210:G210"/>
    <mergeCell ref="I210:O210"/>
    <mergeCell ref="A218:G218"/>
    <mergeCell ref="I218:O218"/>
    <mergeCell ref="A224:G224"/>
    <mergeCell ref="A230:G230"/>
    <mergeCell ref="A236:G236"/>
    <mergeCell ref="I230:O230"/>
    <mergeCell ref="I236:O236"/>
    <mergeCell ref="A242:G242"/>
    <mergeCell ref="A247:H247"/>
    <mergeCell ref="A263:H263"/>
    <mergeCell ref="A264:H264"/>
    <mergeCell ref="J263:O263"/>
    <mergeCell ref="J264:O264"/>
  </mergeCells>
  <pageMargins left="0.7" right="0.7" top="0.75" bottom="0.75" header="0.3" footer="0.3"/>
  <pageSetup orientation="portrait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Nuwan</dc:creator>
  <cp:lastModifiedBy>vLearning 1</cp:lastModifiedBy>
  <dcterms:created xsi:type="dcterms:W3CDTF">2015-06-05T18:17:20Z</dcterms:created>
  <dcterms:modified xsi:type="dcterms:W3CDTF">2023-08-17T05:14:08Z</dcterms:modified>
</cp:coreProperties>
</file>