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Tutes\Professional\New 2021\CA\Hybrid\December 2022\SL\TAX\Final\1 Employment Income\"/>
    </mc:Choice>
  </mc:AlternateContent>
  <bookViews>
    <workbookView xWindow="0" yWindow="0" windowWidth="20490" windowHeight="7740"/>
  </bookViews>
  <sheets>
    <sheet name="Q4" sheetId="1" r:id="rId1"/>
    <sheet name="Q1 V2" sheetId="2" state="hidden" r:id="rId2"/>
    <sheet name="Q1 Tax Computation" sheetId="3" state="hidden" r:id="rId3"/>
    <sheet name="Q1 Tax Computation V2" sheetId="4" state="hidden" r:id="rId4"/>
  </sheets>
  <calcPr calcId="191028"/>
</workbook>
</file>

<file path=xl/calcChain.xml><?xml version="1.0" encoding="utf-8"?>
<calcChain xmlns="http://schemas.openxmlformats.org/spreadsheetml/2006/main">
  <c r="C18" i="1" l="1"/>
  <c r="C9" i="1"/>
  <c r="C8" i="1"/>
  <c r="C7" i="1"/>
  <c r="C6" i="1"/>
  <c r="C5" i="1"/>
  <c r="B12" i="1" l="1"/>
  <c r="C10" i="1" l="1"/>
  <c r="C22" i="1" s="1"/>
  <c r="A29" i="4"/>
  <c r="C8" i="4" l="1"/>
  <c r="C20" i="4" l="1"/>
  <c r="C19" i="4"/>
  <c r="C18" i="4"/>
  <c r="C17" i="4"/>
  <c r="C14" i="4"/>
  <c r="C9" i="4"/>
  <c r="C6" i="4"/>
  <c r="C5" i="4"/>
  <c r="C11" i="4" l="1"/>
  <c r="C21" i="4"/>
  <c r="C22" i="2"/>
  <c r="C16" i="2"/>
  <c r="C13" i="2"/>
  <c r="B14" i="2"/>
  <c r="B11" i="2"/>
  <c r="C10" i="2" s="1"/>
  <c r="E36" i="4" l="1"/>
  <c r="E35" i="4"/>
  <c r="E34" i="4"/>
  <c r="E33" i="4"/>
  <c r="E32" i="4"/>
  <c r="E35" i="3"/>
  <c r="E34" i="3"/>
  <c r="E33" i="3"/>
  <c r="E32" i="3"/>
  <c r="E31" i="3"/>
  <c r="C22" i="3"/>
  <c r="C19" i="3"/>
  <c r="C18" i="3"/>
  <c r="C17" i="3"/>
  <c r="C16" i="3"/>
  <c r="C13" i="3"/>
  <c r="C6" i="3"/>
  <c r="C5" i="3"/>
  <c r="C25" i="4" l="1"/>
  <c r="C29" i="4" s="1"/>
  <c r="C31" i="4" s="1"/>
  <c r="B11" i="3"/>
  <c r="B14" i="3"/>
  <c r="C24" i="2"/>
  <c r="C37" i="4" l="1"/>
  <c r="E37" i="4" s="1"/>
  <c r="E39" i="4" s="1"/>
  <c r="C10" i="3"/>
  <c r="C24" i="3" s="1"/>
  <c r="C28" i="3" s="1"/>
  <c r="C30" i="3" s="1"/>
  <c r="C36" i="3" s="1"/>
  <c r="E36" i="3" s="1"/>
  <c r="E38" i="3" s="1"/>
</calcChain>
</file>

<file path=xl/sharedStrings.xml><?xml version="1.0" encoding="utf-8"?>
<sst xmlns="http://schemas.openxmlformats.org/spreadsheetml/2006/main" count="106" uniqueCount="49">
  <si>
    <t>Mr. Piyal</t>
  </si>
  <si>
    <t>Computation of Employment Income</t>
  </si>
  <si>
    <t>For the year of assessment 2020/21</t>
  </si>
  <si>
    <t>Rs.</t>
  </si>
  <si>
    <t>Salary</t>
  </si>
  <si>
    <t>Meal Allowance</t>
  </si>
  <si>
    <t>Vehicle benefit</t>
  </si>
  <si>
    <t>Fuel</t>
  </si>
  <si>
    <t>Driver</t>
  </si>
  <si>
    <t>Housing Benefit</t>
  </si>
  <si>
    <t>Maximum</t>
  </si>
  <si>
    <t>% From Remuneration</t>
  </si>
  <si>
    <t>Inruance Premium - Excluded</t>
  </si>
  <si>
    <t>Motor Cycle - Secondary vehicle</t>
  </si>
  <si>
    <t>Accomodation for the family trip</t>
  </si>
  <si>
    <t>Detal expenses of the family</t>
  </si>
  <si>
    <t>Health checkup of the family</t>
  </si>
  <si>
    <t>Mobile Allowance</t>
  </si>
  <si>
    <t>Total Employment Income</t>
  </si>
  <si>
    <t>Mr.Perera</t>
  </si>
  <si>
    <t>For the month of December 2019</t>
  </si>
  <si>
    <t xml:space="preserve">	Reimbursement of sundry expenses incurred on behalf of the compay</t>
  </si>
  <si>
    <t>Dental expenses</t>
  </si>
  <si>
    <t>Medical expenses</t>
  </si>
  <si>
    <t>House</t>
  </si>
  <si>
    <t>12.5% of the Remuneration</t>
  </si>
  <si>
    <t xml:space="preserve">Maximum </t>
  </si>
  <si>
    <t>Furniture</t>
  </si>
  <si>
    <t>2.5% of the Remuneration</t>
  </si>
  <si>
    <t>Mobile Bill</t>
  </si>
  <si>
    <t>Salary of the servant</t>
  </si>
  <si>
    <t>Vehicle</t>
  </si>
  <si>
    <t xml:space="preserve">Fuel </t>
  </si>
  <si>
    <t>Loan Benefit</t>
  </si>
  <si>
    <t>Interest at 4%</t>
  </si>
  <si>
    <t>Interest at market rate i.e. 9.08%</t>
  </si>
  <si>
    <t>Computation of Income Tax</t>
  </si>
  <si>
    <t>For the Year of Assessment 2019/20</t>
  </si>
  <si>
    <t xml:space="preserve">	Reimbursement of sundry expenses incurred on behalf of the compan - Excluded</t>
  </si>
  <si>
    <t>Dental expenses - Not commonly available for all the employees</t>
  </si>
  <si>
    <t>Medical expenses - Excluded</t>
  </si>
  <si>
    <t>Total Employment Income / Taxable Income</t>
  </si>
  <si>
    <t>Income Tax Computation</t>
  </si>
  <si>
    <t>Releifs</t>
  </si>
  <si>
    <t xml:space="preserve">First </t>
  </si>
  <si>
    <t>Next</t>
  </si>
  <si>
    <t>Balance</t>
  </si>
  <si>
    <t>Over time</t>
  </si>
  <si>
    <t>Total Employment Income / Assessble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</si>
</sst>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_);_(* \(#,##0\);_(* &quot;-&quot;?_);_(@_)"/>
    <numFmt numFmtId="166" formatCode="_(* #,##0.000_);_(* \(#,##0.000\);_(* &quot;-&quot;?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3" fillId="0" borderId="0" xfId="0" applyFont="1"/>
    <xf numFmtId="164" fontId="3" fillId="0" borderId="0" xfId="1" applyNumberFormat="1" applyFont="1"/>
    <xf numFmtId="164" fontId="2" fillId="0" borderId="0" xfId="1" applyNumberFormat="1" applyFont="1" applyAlignment="1">
      <alignment horizontal="center"/>
    </xf>
    <xf numFmtId="164" fontId="2" fillId="0" borderId="0" xfId="1" applyNumberFormat="1" applyFont="1"/>
    <xf numFmtId="0" fontId="4" fillId="0" borderId="0" xfId="0" applyFont="1"/>
    <xf numFmtId="164" fontId="2" fillId="0" borderId="1" xfId="1" applyNumberFormat="1" applyFont="1" applyBorder="1"/>
    <xf numFmtId="164" fontId="3" fillId="0" borderId="2" xfId="1" applyNumberFormat="1" applyFont="1" applyBorder="1"/>
    <xf numFmtId="0" fontId="2" fillId="0" borderId="3" xfId="0" applyFont="1" applyBorder="1"/>
    <xf numFmtId="164" fontId="3" fillId="0" borderId="4" xfId="1" applyNumberFormat="1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164" fontId="3" fillId="0" borderId="0" xfId="1" applyNumberFormat="1" applyFont="1" applyBorder="1"/>
    <xf numFmtId="0" fontId="3" fillId="0" borderId="7" xfId="0" applyFont="1" applyBorder="1"/>
    <xf numFmtId="9" fontId="3" fillId="0" borderId="0" xfId="2" applyFont="1" applyBorder="1"/>
    <xf numFmtId="164" fontId="3" fillId="0" borderId="7" xfId="0" applyNumberFormat="1" applyFont="1" applyBorder="1"/>
    <xf numFmtId="164" fontId="2" fillId="0" borderId="8" xfId="0" applyNumberFormat="1" applyFont="1" applyBorder="1"/>
    <xf numFmtId="0" fontId="3" fillId="0" borderId="9" xfId="0" applyFont="1" applyBorder="1"/>
    <xf numFmtId="164" fontId="3" fillId="0" borderId="10" xfId="1" applyNumberFormat="1" applyFont="1" applyBorder="1"/>
    <xf numFmtId="0" fontId="3" fillId="0" borderId="10" xfId="0" applyFont="1" applyBorder="1"/>
    <xf numFmtId="0" fontId="3" fillId="0" borderId="11" xfId="0" applyFont="1" applyBorder="1"/>
    <xf numFmtId="164" fontId="3" fillId="0" borderId="0" xfId="0" applyNumberFormat="1" applyFont="1"/>
    <xf numFmtId="43" fontId="3" fillId="0" borderId="0" xfId="1" applyFont="1"/>
    <xf numFmtId="9" fontId="3" fillId="0" borderId="0" xfId="2" applyFont="1"/>
    <xf numFmtId="43" fontId="3" fillId="0" borderId="0" xfId="0" applyNumberFormat="1" applyFont="1"/>
    <xf numFmtId="165" fontId="3" fillId="0" borderId="0" xfId="1" applyNumberFormat="1" applyFont="1"/>
    <xf numFmtId="166" fontId="3" fillId="0" borderId="0" xfId="0" applyNumberFormat="1" applyFont="1"/>
    <xf numFmtId="165" fontId="3" fillId="0" borderId="0" xfId="0" applyNumberFormat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704846</xdr:colOff>
      <xdr:row>20</xdr:row>
      <xdr:rowOff>57150</xdr:rowOff>
    </xdr:to>
    <xdr:sp macro="" textlink="">
      <xdr:nvSpPr>
        <xdr:cNvPr id="2" name="Rectangle 1"/>
        <xdr:cNvSpPr/>
      </xdr:nvSpPr>
      <xdr:spPr>
        <a:xfrm>
          <a:off x="0" y="0"/>
          <a:ext cx="12782546" cy="3714750"/>
        </a:xfrm>
        <a:prstGeom prst="rect">
          <a:avLst/>
        </a:prstGeom>
        <a:blipFill dpi="0" rotWithShape="1">
          <a:blip xmlns:r="http://schemas.openxmlformats.org/officeDocument/2006/relationships" r:embed="rId1">
            <a:alphaModFix amt="10000"/>
          </a:blip>
          <a:srcRect/>
          <a:stretch>
            <a:fillRect/>
          </a:stretch>
        </a:blip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zoomScaleNormal="100" workbookViewId="0"/>
  </sheetViews>
  <sheetFormatPr defaultColWidth="9.140625" defaultRowHeight="14.25" x14ac:dyDescent="0.2"/>
  <cols>
    <col min="1" max="1" width="80.140625" style="2" bestFit="1" customWidth="1"/>
    <col min="2" max="2" width="10.28515625" style="3" customWidth="1"/>
    <col min="3" max="3" width="11.28515625" style="3" bestFit="1" customWidth="1"/>
    <col min="4" max="4" width="12.28515625" style="2" bestFit="1" customWidth="1"/>
    <col min="5" max="8" width="9.140625" style="2"/>
    <col min="9" max="9" width="12.28515625" style="3" bestFit="1" customWidth="1"/>
    <col min="10" max="11" width="9.140625" style="2"/>
    <col min="12" max="12" width="12.28515625" style="3" bestFit="1" customWidth="1"/>
    <col min="13" max="16384" width="9.140625" style="2"/>
  </cols>
  <sheetData>
    <row r="1" spans="1:7" ht="15" x14ac:dyDescent="0.25">
      <c r="A1" s="1" t="s">
        <v>0</v>
      </c>
      <c r="B1" s="5"/>
    </row>
    <row r="2" spans="1:7" ht="15" x14ac:dyDescent="0.25">
      <c r="A2" s="1" t="s">
        <v>1</v>
      </c>
      <c r="B2" s="5"/>
    </row>
    <row r="3" spans="1:7" ht="15" x14ac:dyDescent="0.25">
      <c r="A3" s="1" t="s">
        <v>2</v>
      </c>
      <c r="B3" s="5"/>
    </row>
    <row r="4" spans="1:7" ht="15" x14ac:dyDescent="0.25">
      <c r="C4" s="4" t="s">
        <v>3</v>
      </c>
    </row>
    <row r="5" spans="1:7" x14ac:dyDescent="0.2">
      <c r="A5" s="2" t="s">
        <v>4</v>
      </c>
      <c r="C5" s="3">
        <f>230000*12</f>
        <v>2760000</v>
      </c>
      <c r="D5" s="23"/>
    </row>
    <row r="6" spans="1:7" x14ac:dyDescent="0.2">
      <c r="A6" s="2" t="s">
        <v>5</v>
      </c>
      <c r="C6" s="3">
        <f>30000*12</f>
        <v>360000</v>
      </c>
      <c r="D6" s="23"/>
    </row>
    <row r="7" spans="1:7" x14ac:dyDescent="0.2">
      <c r="A7" s="2" t="s">
        <v>6</v>
      </c>
      <c r="C7" s="3">
        <f>20000*12</f>
        <v>240000</v>
      </c>
      <c r="D7" s="28"/>
    </row>
    <row r="8" spans="1:7" x14ac:dyDescent="0.2">
      <c r="A8" s="2" t="s">
        <v>7</v>
      </c>
      <c r="C8" s="3">
        <f>20000*12</f>
        <v>240000</v>
      </c>
    </row>
    <row r="9" spans="1:7" x14ac:dyDescent="0.2">
      <c r="A9" s="2" t="s">
        <v>8</v>
      </c>
      <c r="C9" s="3">
        <f>10000*12</f>
        <v>120000</v>
      </c>
    </row>
    <row r="10" spans="1:7" x14ac:dyDescent="0.2">
      <c r="A10" s="2" t="s">
        <v>9</v>
      </c>
      <c r="C10" s="3">
        <f>MIN(B11:B12)*12</f>
        <v>234000</v>
      </c>
    </row>
    <row r="11" spans="1:7" x14ac:dyDescent="0.2">
      <c r="A11" s="2" t="s">
        <v>10</v>
      </c>
      <c r="B11" s="3">
        <v>20000</v>
      </c>
    </row>
    <row r="12" spans="1:7" x14ac:dyDescent="0.2">
      <c r="A12" s="2" t="s">
        <v>11</v>
      </c>
      <c r="B12" s="27">
        <f>SUM(C5:C6)/12*7.5%</f>
        <v>19500</v>
      </c>
      <c r="D12" s="29"/>
    </row>
    <row r="13" spans="1:7" x14ac:dyDescent="0.2">
      <c r="A13" s="2" t="s">
        <v>12</v>
      </c>
      <c r="C13" s="3">
        <v>0</v>
      </c>
    </row>
    <row r="14" spans="1:7" x14ac:dyDescent="0.2">
      <c r="A14" s="2" t="s">
        <v>13</v>
      </c>
      <c r="C14" s="3">
        <v>0</v>
      </c>
    </row>
    <row r="15" spans="1:7" x14ac:dyDescent="0.2">
      <c r="A15" s="2" t="s">
        <v>14</v>
      </c>
      <c r="C15" s="3">
        <v>75000</v>
      </c>
      <c r="D15" s="23"/>
      <c r="E15" s="23"/>
      <c r="F15" s="23"/>
      <c r="G15" s="23"/>
    </row>
    <row r="16" spans="1:7" x14ac:dyDescent="0.2">
      <c r="A16" s="2" t="s">
        <v>15</v>
      </c>
      <c r="C16" s="3">
        <v>20000</v>
      </c>
      <c r="D16" s="23"/>
      <c r="E16" s="23"/>
      <c r="F16" s="23"/>
      <c r="G16" s="23"/>
    </row>
    <row r="17" spans="1:7" x14ac:dyDescent="0.2">
      <c r="A17" s="2" t="s">
        <v>16</v>
      </c>
      <c r="C17" s="3">
        <v>30000</v>
      </c>
      <c r="D17" s="23"/>
      <c r="E17" s="23"/>
      <c r="F17" s="23"/>
      <c r="G17" s="23"/>
    </row>
    <row r="18" spans="1:7" x14ac:dyDescent="0.2">
      <c r="A18" s="2" t="s">
        <v>17</v>
      </c>
      <c r="C18" s="3">
        <f>15000*12</f>
        <v>180000</v>
      </c>
      <c r="D18" s="23"/>
      <c r="E18" s="23"/>
      <c r="F18" s="23"/>
      <c r="G18" s="23"/>
    </row>
    <row r="19" spans="1:7" x14ac:dyDescent="0.2">
      <c r="D19" s="23"/>
      <c r="E19" s="23"/>
      <c r="F19" s="23"/>
      <c r="G19" s="23"/>
    </row>
    <row r="20" spans="1:7" x14ac:dyDescent="0.2">
      <c r="D20" s="23"/>
      <c r="E20" s="23"/>
      <c r="F20" s="23"/>
      <c r="G20" s="23"/>
    </row>
    <row r="21" spans="1:7" x14ac:dyDescent="0.2">
      <c r="D21" s="23"/>
      <c r="E21" s="23"/>
      <c r="F21" s="23"/>
      <c r="G21" s="23"/>
    </row>
    <row r="22" spans="1:7" ht="15.75" thickBot="1" x14ac:dyDescent="0.3">
      <c r="A22" s="1" t="s">
        <v>18</v>
      </c>
      <c r="B22" s="5"/>
      <c r="C22" s="7">
        <f>SUM(C5:C18)</f>
        <v>4259000</v>
      </c>
    </row>
    <row r="23" spans="1:7" ht="15" thickTop="1" x14ac:dyDescent="0.2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C9" sqref="C9"/>
    </sheetView>
  </sheetViews>
  <sheetFormatPr defaultColWidth="9.140625" defaultRowHeight="14.25" x14ac:dyDescent="0.2"/>
  <cols>
    <col min="1" max="1" width="80.140625" style="2" bestFit="1" customWidth="1"/>
    <col min="2" max="2" width="10.28515625" style="3" customWidth="1"/>
    <col min="3" max="3" width="9.85546875" style="3" bestFit="1" customWidth="1"/>
    <col min="4" max="16384" width="9.140625" style="2"/>
  </cols>
  <sheetData>
    <row r="1" spans="1:3" ht="15" x14ac:dyDescent="0.25">
      <c r="A1" s="1" t="s">
        <v>19</v>
      </c>
      <c r="B1" s="5"/>
    </row>
    <row r="2" spans="1:3" ht="15" x14ac:dyDescent="0.25">
      <c r="A2" s="1" t="s">
        <v>1</v>
      </c>
      <c r="B2" s="5"/>
    </row>
    <row r="3" spans="1:3" ht="15" x14ac:dyDescent="0.25">
      <c r="A3" s="1" t="s">
        <v>20</v>
      </c>
      <c r="B3" s="5"/>
    </row>
    <row r="4" spans="1:3" ht="15" x14ac:dyDescent="0.25">
      <c r="C4" s="4" t="s">
        <v>3</v>
      </c>
    </row>
    <row r="5" spans="1:3" x14ac:dyDescent="0.2">
      <c r="A5" s="2" t="s">
        <v>4</v>
      </c>
      <c r="C5" s="3">
        <v>200000</v>
      </c>
    </row>
    <row r="6" spans="1:3" x14ac:dyDescent="0.2">
      <c r="A6" s="2" t="s">
        <v>5</v>
      </c>
      <c r="C6" s="3">
        <v>50000</v>
      </c>
    </row>
    <row r="7" spans="1:3" x14ac:dyDescent="0.2">
      <c r="A7" s="2" t="s">
        <v>21</v>
      </c>
    </row>
    <row r="8" spans="1:3" x14ac:dyDescent="0.2">
      <c r="A8" s="2" t="s">
        <v>22</v>
      </c>
      <c r="C8" s="3">
        <v>5000</v>
      </c>
    </row>
    <row r="9" spans="1:3" x14ac:dyDescent="0.2">
      <c r="A9" s="2" t="s">
        <v>23</v>
      </c>
    </row>
    <row r="10" spans="1:3" x14ac:dyDescent="0.2">
      <c r="A10" s="6" t="s">
        <v>24</v>
      </c>
      <c r="C10" s="3">
        <f>B11</f>
        <v>31250</v>
      </c>
    </row>
    <row r="11" spans="1:3" x14ac:dyDescent="0.2">
      <c r="A11" s="2" t="s">
        <v>25</v>
      </c>
      <c r="B11" s="3">
        <f>SUM(C5:C7)*12.5%</f>
        <v>31250</v>
      </c>
    </row>
    <row r="12" spans="1:3" x14ac:dyDescent="0.2">
      <c r="A12" s="2" t="s">
        <v>26</v>
      </c>
      <c r="B12" s="3">
        <v>40000</v>
      </c>
    </row>
    <row r="13" spans="1:3" x14ac:dyDescent="0.2">
      <c r="A13" s="6" t="s">
        <v>27</v>
      </c>
      <c r="C13" s="3">
        <f>B15</f>
        <v>5000</v>
      </c>
    </row>
    <row r="14" spans="1:3" x14ac:dyDescent="0.2">
      <c r="A14" s="2" t="s">
        <v>28</v>
      </c>
      <c r="B14" s="3">
        <f>SUM(C5:C6)*2.5%</f>
        <v>6250</v>
      </c>
    </row>
    <row r="15" spans="1:3" x14ac:dyDescent="0.2">
      <c r="A15" s="2" t="s">
        <v>26</v>
      </c>
      <c r="B15" s="3">
        <v>5000</v>
      </c>
    </row>
    <row r="16" spans="1:3" x14ac:dyDescent="0.2">
      <c r="A16" s="2" t="s">
        <v>29</v>
      </c>
      <c r="C16" s="3">
        <f>5000*50%</f>
        <v>2500</v>
      </c>
    </row>
    <row r="17" spans="1:3" x14ac:dyDescent="0.2">
      <c r="A17" s="2" t="s">
        <v>30</v>
      </c>
      <c r="C17" s="3">
        <v>35000</v>
      </c>
    </row>
    <row r="18" spans="1:3" x14ac:dyDescent="0.2">
      <c r="A18" s="2" t="s">
        <v>31</v>
      </c>
      <c r="C18" s="3">
        <v>35000</v>
      </c>
    </row>
    <row r="19" spans="1:3" x14ac:dyDescent="0.2">
      <c r="A19" s="2" t="s">
        <v>32</v>
      </c>
      <c r="C19" s="3">
        <v>25000</v>
      </c>
    </row>
    <row r="20" spans="1:3" x14ac:dyDescent="0.2">
      <c r="A20" s="6" t="s">
        <v>33</v>
      </c>
    </row>
    <row r="21" spans="1:3" x14ac:dyDescent="0.2">
      <c r="A21" s="2" t="s">
        <v>34</v>
      </c>
      <c r="B21" s="3">
        <v>10000</v>
      </c>
    </row>
    <row r="22" spans="1:3" x14ac:dyDescent="0.2">
      <c r="A22" s="2" t="s">
        <v>35</v>
      </c>
      <c r="C22" s="3">
        <f>(B21/4)*9.08</f>
        <v>22700</v>
      </c>
    </row>
    <row r="24" spans="1:3" ht="15.75" thickBot="1" x14ac:dyDescent="0.3">
      <c r="A24" s="1" t="s">
        <v>18</v>
      </c>
      <c r="B24" s="5"/>
      <c r="C24" s="7">
        <f>SUM(C5:C23)</f>
        <v>411450</v>
      </c>
    </row>
    <row r="25" spans="1:3" ht="15" thickTop="1" x14ac:dyDescent="0.2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A24" sqref="A24"/>
    </sheetView>
  </sheetViews>
  <sheetFormatPr defaultColWidth="9.140625" defaultRowHeight="14.25" x14ac:dyDescent="0.2"/>
  <cols>
    <col min="1" max="1" width="80.140625" style="2" bestFit="1" customWidth="1"/>
    <col min="2" max="2" width="10.28515625" style="3" customWidth="1"/>
    <col min="3" max="3" width="12.28515625" style="3" bestFit="1" customWidth="1"/>
    <col min="4" max="4" width="9.140625" style="2"/>
    <col min="5" max="5" width="11.5703125" style="2" bestFit="1" customWidth="1"/>
    <col min="6" max="16384" width="9.140625" style="2"/>
  </cols>
  <sheetData>
    <row r="1" spans="1:3" ht="15" x14ac:dyDescent="0.25">
      <c r="A1" s="1" t="s">
        <v>19</v>
      </c>
      <c r="B1" s="5"/>
    </row>
    <row r="2" spans="1:3" ht="15" x14ac:dyDescent="0.25">
      <c r="A2" s="1" t="s">
        <v>36</v>
      </c>
      <c r="B2" s="5"/>
    </row>
    <row r="3" spans="1:3" ht="15" x14ac:dyDescent="0.25">
      <c r="A3" s="1" t="s">
        <v>37</v>
      </c>
      <c r="B3" s="5"/>
    </row>
    <row r="4" spans="1:3" ht="15" x14ac:dyDescent="0.25">
      <c r="C4" s="4" t="s">
        <v>3</v>
      </c>
    </row>
    <row r="5" spans="1:3" x14ac:dyDescent="0.2">
      <c r="A5" s="2" t="s">
        <v>4</v>
      </c>
      <c r="C5" s="3">
        <f>200000*12</f>
        <v>2400000</v>
      </c>
    </row>
    <row r="6" spans="1:3" x14ac:dyDescent="0.2">
      <c r="A6" s="2" t="s">
        <v>5</v>
      </c>
      <c r="C6" s="3">
        <f>50000*12</f>
        <v>600000</v>
      </c>
    </row>
    <row r="7" spans="1:3" x14ac:dyDescent="0.2">
      <c r="A7" s="2" t="s">
        <v>38</v>
      </c>
    </row>
    <row r="8" spans="1:3" x14ac:dyDescent="0.2">
      <c r="A8" s="2" t="s">
        <v>39</v>
      </c>
      <c r="C8" s="3">
        <v>5000</v>
      </c>
    </row>
    <row r="9" spans="1:3" x14ac:dyDescent="0.2">
      <c r="A9" s="2" t="s">
        <v>40</v>
      </c>
    </row>
    <row r="10" spans="1:3" x14ac:dyDescent="0.2">
      <c r="A10" s="6" t="s">
        <v>24</v>
      </c>
      <c r="C10" s="3">
        <f>B11*12</f>
        <v>4500000</v>
      </c>
    </row>
    <row r="11" spans="1:3" x14ac:dyDescent="0.2">
      <c r="A11" s="2" t="s">
        <v>25</v>
      </c>
      <c r="B11" s="3">
        <f>SUM(C5:C6)*12.5%</f>
        <v>375000</v>
      </c>
    </row>
    <row r="12" spans="1:3" x14ac:dyDescent="0.2">
      <c r="A12" s="2" t="s">
        <v>26</v>
      </c>
      <c r="B12" s="3">
        <v>40000</v>
      </c>
    </row>
    <row r="13" spans="1:3" x14ac:dyDescent="0.2">
      <c r="A13" s="6" t="s">
        <v>27</v>
      </c>
      <c r="C13" s="3">
        <f>B15*12</f>
        <v>60000</v>
      </c>
    </row>
    <row r="14" spans="1:3" x14ac:dyDescent="0.2">
      <c r="A14" s="2" t="s">
        <v>28</v>
      </c>
      <c r="B14" s="3">
        <f>SUM(C5:C6)*2.5%</f>
        <v>75000</v>
      </c>
    </row>
    <row r="15" spans="1:3" x14ac:dyDescent="0.2">
      <c r="A15" s="2" t="s">
        <v>26</v>
      </c>
      <c r="B15" s="3">
        <v>5000</v>
      </c>
    </row>
    <row r="16" spans="1:3" x14ac:dyDescent="0.2">
      <c r="A16" s="2" t="s">
        <v>29</v>
      </c>
      <c r="C16" s="3">
        <f>(5000*50%)*12</f>
        <v>30000</v>
      </c>
    </row>
    <row r="17" spans="1:5" x14ac:dyDescent="0.2">
      <c r="A17" s="2" t="s">
        <v>30</v>
      </c>
      <c r="C17" s="3">
        <f>35000*12</f>
        <v>420000</v>
      </c>
    </row>
    <row r="18" spans="1:5" x14ac:dyDescent="0.2">
      <c r="A18" s="2" t="s">
        <v>31</v>
      </c>
      <c r="C18" s="3">
        <f>35000*12</f>
        <v>420000</v>
      </c>
    </row>
    <row r="19" spans="1:5" x14ac:dyDescent="0.2">
      <c r="A19" s="2" t="s">
        <v>32</v>
      </c>
      <c r="C19" s="3">
        <f>25000*12</f>
        <v>300000</v>
      </c>
    </row>
    <row r="20" spans="1:5" x14ac:dyDescent="0.2">
      <c r="A20" s="6" t="s">
        <v>33</v>
      </c>
    </row>
    <row r="21" spans="1:5" x14ac:dyDescent="0.2">
      <c r="A21" s="2" t="s">
        <v>34</v>
      </c>
      <c r="B21" s="3">
        <v>10000</v>
      </c>
    </row>
    <row r="22" spans="1:5" x14ac:dyDescent="0.2">
      <c r="A22" s="2" t="s">
        <v>35</v>
      </c>
      <c r="C22" s="3">
        <f>((B21/4)*9.08)*12</f>
        <v>272400</v>
      </c>
    </row>
    <row r="24" spans="1:5" ht="15.75" thickBot="1" x14ac:dyDescent="0.3">
      <c r="A24" s="1" t="s">
        <v>41</v>
      </c>
      <c r="B24" s="5"/>
      <c r="C24" s="7">
        <f>SUM(C5:C23)</f>
        <v>9007400</v>
      </c>
    </row>
    <row r="25" spans="1:5" ht="15.75" thickTop="1" thickBot="1" x14ac:dyDescent="0.25"/>
    <row r="26" spans="1:5" ht="15" x14ac:dyDescent="0.25">
      <c r="A26" s="9" t="s">
        <v>42</v>
      </c>
      <c r="B26" s="10"/>
      <c r="C26" s="10"/>
      <c r="D26" s="11"/>
      <c r="E26" s="12"/>
    </row>
    <row r="27" spans="1:5" x14ac:dyDescent="0.2">
      <c r="A27" s="13"/>
      <c r="B27" s="14"/>
      <c r="C27" s="14"/>
      <c r="E27" s="15"/>
    </row>
    <row r="28" spans="1:5" x14ac:dyDescent="0.2">
      <c r="A28" s="13" t="s">
        <v>41</v>
      </c>
      <c r="B28" s="14"/>
      <c r="C28" s="14">
        <f>C24</f>
        <v>9007400</v>
      </c>
      <c r="E28" s="15"/>
    </row>
    <row r="29" spans="1:5" x14ac:dyDescent="0.2">
      <c r="A29" s="13" t="s">
        <v>43</v>
      </c>
      <c r="B29" s="14"/>
      <c r="C29" s="8">
        <v>-1200000</v>
      </c>
      <c r="E29" s="15"/>
    </row>
    <row r="30" spans="1:5" x14ac:dyDescent="0.2">
      <c r="A30" s="13"/>
      <c r="B30" s="14"/>
      <c r="C30" s="14">
        <f>SUM(C28:C29)</f>
        <v>7807400</v>
      </c>
      <c r="E30" s="15"/>
    </row>
    <row r="31" spans="1:5" x14ac:dyDescent="0.2">
      <c r="A31" s="13" t="s">
        <v>44</v>
      </c>
      <c r="B31" s="14"/>
      <c r="C31" s="14">
        <v>600000</v>
      </c>
      <c r="D31" s="16">
        <v>0.04</v>
      </c>
      <c r="E31" s="17">
        <f t="shared" ref="E31:E36" si="0">C31*D31</f>
        <v>24000</v>
      </c>
    </row>
    <row r="32" spans="1:5" x14ac:dyDescent="0.2">
      <c r="A32" s="13" t="s">
        <v>45</v>
      </c>
      <c r="B32" s="14"/>
      <c r="C32" s="14">
        <v>600000</v>
      </c>
      <c r="D32" s="16">
        <v>0.08</v>
      </c>
      <c r="E32" s="17">
        <f t="shared" si="0"/>
        <v>48000</v>
      </c>
    </row>
    <row r="33" spans="1:5" x14ac:dyDescent="0.2">
      <c r="A33" s="13" t="s">
        <v>45</v>
      </c>
      <c r="B33" s="14"/>
      <c r="C33" s="14">
        <v>600000</v>
      </c>
      <c r="D33" s="16">
        <v>0.12</v>
      </c>
      <c r="E33" s="17">
        <f t="shared" si="0"/>
        <v>72000</v>
      </c>
    </row>
    <row r="34" spans="1:5" x14ac:dyDescent="0.2">
      <c r="A34" s="13" t="s">
        <v>45</v>
      </c>
      <c r="B34" s="14"/>
      <c r="C34" s="14">
        <v>600000</v>
      </c>
      <c r="D34" s="16">
        <v>0.16</v>
      </c>
      <c r="E34" s="17">
        <f t="shared" si="0"/>
        <v>96000</v>
      </c>
    </row>
    <row r="35" spans="1:5" x14ac:dyDescent="0.2">
      <c r="A35" s="13" t="s">
        <v>45</v>
      </c>
      <c r="B35" s="14"/>
      <c r="C35" s="14">
        <v>600000</v>
      </c>
      <c r="D35" s="16">
        <v>0.2</v>
      </c>
      <c r="E35" s="17">
        <f t="shared" si="0"/>
        <v>120000</v>
      </c>
    </row>
    <row r="36" spans="1:5" x14ac:dyDescent="0.2">
      <c r="A36" s="13" t="s">
        <v>46</v>
      </c>
      <c r="B36" s="14"/>
      <c r="C36" s="14">
        <f>C30-(C31+C32+C33+C34+C35)</f>
        <v>4807400</v>
      </c>
      <c r="D36" s="16">
        <v>0.24</v>
      </c>
      <c r="E36" s="17">
        <f t="shared" si="0"/>
        <v>1153776</v>
      </c>
    </row>
    <row r="37" spans="1:5" x14ac:dyDescent="0.2">
      <c r="A37" s="13"/>
      <c r="B37" s="14"/>
      <c r="C37" s="14"/>
      <c r="E37" s="15"/>
    </row>
    <row r="38" spans="1:5" ht="15.75" thickBot="1" x14ac:dyDescent="0.3">
      <c r="A38" s="13"/>
      <c r="B38" s="14"/>
      <c r="C38" s="14"/>
      <c r="E38" s="18">
        <f>SUM(E31:E37)</f>
        <v>1513776</v>
      </c>
    </row>
    <row r="39" spans="1:5" ht="15.75" thickTop="1" thickBot="1" x14ac:dyDescent="0.25">
      <c r="A39" s="19"/>
      <c r="B39" s="20"/>
      <c r="C39" s="20"/>
      <c r="D39" s="21"/>
      <c r="E39" s="2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C5" sqref="C5"/>
    </sheetView>
  </sheetViews>
  <sheetFormatPr defaultColWidth="9.140625" defaultRowHeight="14.25" x14ac:dyDescent="0.2"/>
  <cols>
    <col min="1" max="1" width="80.140625" style="2" bestFit="1" customWidth="1"/>
    <col min="2" max="2" width="10.28515625" style="3" customWidth="1"/>
    <col min="3" max="3" width="12.28515625" style="3" bestFit="1" customWidth="1"/>
    <col min="4" max="4" width="9.140625" style="2"/>
    <col min="5" max="5" width="12.28515625" style="2" bestFit="1" customWidth="1"/>
    <col min="6" max="6" width="9.140625" style="2"/>
    <col min="7" max="7" width="15.28515625" style="24" bestFit="1" customWidth="1"/>
    <col min="8" max="8" width="9.140625" style="25"/>
    <col min="9" max="9" width="11.28515625" style="2" bestFit="1" customWidth="1"/>
    <col min="10" max="16384" width="9.140625" style="2"/>
  </cols>
  <sheetData>
    <row r="1" spans="1:3" ht="15" x14ac:dyDescent="0.25">
      <c r="A1" s="1" t="s">
        <v>19</v>
      </c>
      <c r="B1" s="5"/>
    </row>
    <row r="2" spans="1:3" ht="15" x14ac:dyDescent="0.25">
      <c r="A2" s="1" t="s">
        <v>36</v>
      </c>
      <c r="B2" s="5"/>
    </row>
    <row r="3" spans="1:3" ht="15" x14ac:dyDescent="0.25">
      <c r="A3" s="1" t="s">
        <v>37</v>
      </c>
      <c r="B3" s="5"/>
    </row>
    <row r="4" spans="1:3" ht="15" x14ac:dyDescent="0.25">
      <c r="C4" s="4" t="s">
        <v>3</v>
      </c>
    </row>
    <row r="5" spans="1:3" x14ac:dyDescent="0.2">
      <c r="A5" s="2" t="s">
        <v>4</v>
      </c>
      <c r="C5" s="3">
        <f>'Q4'!C5*12</f>
        <v>33120000</v>
      </c>
    </row>
    <row r="6" spans="1:3" x14ac:dyDescent="0.2">
      <c r="A6" s="2" t="s">
        <v>5</v>
      </c>
      <c r="C6" s="3">
        <f>'Q4'!C6*12</f>
        <v>4320000</v>
      </c>
    </row>
    <row r="7" spans="1:3" x14ac:dyDescent="0.2">
      <c r="A7" s="2" t="s">
        <v>38</v>
      </c>
      <c r="C7" s="3">
        <v>0</v>
      </c>
    </row>
    <row r="8" spans="1:3" x14ac:dyDescent="0.2">
      <c r="A8" s="2" t="s">
        <v>47</v>
      </c>
      <c r="C8" s="3">
        <f>'Q4'!C7*12</f>
        <v>2880000</v>
      </c>
    </row>
    <row r="9" spans="1:3" x14ac:dyDescent="0.2">
      <c r="A9" s="2" t="s">
        <v>39</v>
      </c>
      <c r="C9" s="3">
        <f>'Q4'!C9</f>
        <v>120000</v>
      </c>
    </row>
    <row r="10" spans="1:3" x14ac:dyDescent="0.2">
      <c r="A10" s="2" t="s">
        <v>40</v>
      </c>
      <c r="C10" s="3">
        <v>0</v>
      </c>
    </row>
    <row r="11" spans="1:3" x14ac:dyDescent="0.2">
      <c r="A11" s="6" t="s">
        <v>24</v>
      </c>
      <c r="C11" s="3">
        <f>'Q4'!C11*12</f>
        <v>0</v>
      </c>
    </row>
    <row r="12" spans="1:3" x14ac:dyDescent="0.2">
      <c r="A12" s="2" t="s">
        <v>25</v>
      </c>
    </row>
    <row r="13" spans="1:3" x14ac:dyDescent="0.2">
      <c r="A13" s="2" t="s">
        <v>26</v>
      </c>
    </row>
    <row r="14" spans="1:3" x14ac:dyDescent="0.2">
      <c r="A14" s="6" t="s">
        <v>27</v>
      </c>
      <c r="C14" s="3">
        <f>'Q4'!C14*12</f>
        <v>0</v>
      </c>
    </row>
    <row r="15" spans="1:3" x14ac:dyDescent="0.2">
      <c r="A15" s="2" t="s">
        <v>28</v>
      </c>
    </row>
    <row r="16" spans="1:3" x14ac:dyDescent="0.2">
      <c r="A16" s="2" t="s">
        <v>26</v>
      </c>
    </row>
    <row r="17" spans="1:9" x14ac:dyDescent="0.2">
      <c r="A17" s="2" t="s">
        <v>29</v>
      </c>
      <c r="C17" s="3" t="e">
        <f>'Q4'!#REF!*12</f>
        <v>#REF!</v>
      </c>
    </row>
    <row r="18" spans="1:9" x14ac:dyDescent="0.2">
      <c r="A18" s="2" t="s">
        <v>30</v>
      </c>
      <c r="C18" s="3" t="e">
        <f>'Q4'!#REF!*12</f>
        <v>#REF!</v>
      </c>
    </row>
    <row r="19" spans="1:9" x14ac:dyDescent="0.2">
      <c r="A19" s="2" t="s">
        <v>31</v>
      </c>
      <c r="C19" s="3" t="e">
        <f>'Q4'!#REF!*12</f>
        <v>#REF!</v>
      </c>
    </row>
    <row r="20" spans="1:9" x14ac:dyDescent="0.2">
      <c r="A20" s="2" t="s">
        <v>32</v>
      </c>
      <c r="C20" s="3" t="e">
        <f>'Q4'!#REF!*12</f>
        <v>#REF!</v>
      </c>
    </row>
    <row r="21" spans="1:9" x14ac:dyDescent="0.2">
      <c r="A21" s="6" t="s">
        <v>33</v>
      </c>
      <c r="C21" s="3">
        <f>'Q4'!C15*12</f>
        <v>900000</v>
      </c>
    </row>
    <row r="22" spans="1:9" x14ac:dyDescent="0.2">
      <c r="A22" s="2" t="s">
        <v>34</v>
      </c>
    </row>
    <row r="23" spans="1:9" x14ac:dyDescent="0.2">
      <c r="A23" s="2" t="s">
        <v>35</v>
      </c>
    </row>
    <row r="25" spans="1:9" ht="15.75" thickBot="1" x14ac:dyDescent="0.3">
      <c r="A25" s="1" t="s">
        <v>48</v>
      </c>
      <c r="B25" s="5"/>
      <c r="C25" s="7" t="e">
        <f>SUM(C5:C24)</f>
        <v>#REF!</v>
      </c>
    </row>
    <row r="26" spans="1:9" ht="15.75" thickTop="1" thickBot="1" x14ac:dyDescent="0.25"/>
    <row r="27" spans="1:9" ht="15" x14ac:dyDescent="0.25">
      <c r="A27" s="9" t="s">
        <v>42</v>
      </c>
      <c r="B27" s="10"/>
      <c r="C27" s="10"/>
      <c r="D27" s="11"/>
      <c r="E27" s="12"/>
    </row>
    <row r="28" spans="1:9" x14ac:dyDescent="0.2">
      <c r="A28" s="13"/>
      <c r="B28" s="14"/>
      <c r="C28" s="14"/>
      <c r="E28" s="15"/>
    </row>
    <row r="29" spans="1:9" x14ac:dyDescent="0.2">
      <c r="A29" s="13" t="str">
        <f>A25</f>
        <v>Total Employment Income / Assessble Income</v>
      </c>
      <c r="B29" s="14"/>
      <c r="C29" s="14" t="e">
        <f>C25</f>
        <v>#REF!</v>
      </c>
      <c r="E29" s="15"/>
    </row>
    <row r="30" spans="1:9" x14ac:dyDescent="0.2">
      <c r="A30" s="13" t="s">
        <v>43</v>
      </c>
      <c r="B30" s="14"/>
      <c r="C30" s="8">
        <v>-1200000</v>
      </c>
      <c r="E30" s="15"/>
    </row>
    <row r="31" spans="1:9" x14ac:dyDescent="0.2">
      <c r="A31" s="13"/>
      <c r="B31" s="14"/>
      <c r="C31" s="14" t="e">
        <f>SUM(C29:C30)</f>
        <v>#REF!</v>
      </c>
      <c r="E31" s="15"/>
    </row>
    <row r="32" spans="1:9" x14ac:dyDescent="0.2">
      <c r="A32" s="13" t="s">
        <v>44</v>
      </c>
      <c r="B32" s="14"/>
      <c r="C32" s="14">
        <v>600000</v>
      </c>
      <c r="D32" s="16">
        <v>0.04</v>
      </c>
      <c r="E32" s="17">
        <f t="shared" ref="E32:E37" si="0">C32*D32</f>
        <v>24000</v>
      </c>
      <c r="I32" s="26"/>
    </row>
    <row r="33" spans="1:9" x14ac:dyDescent="0.2">
      <c r="A33" s="13" t="s">
        <v>45</v>
      </c>
      <c r="B33" s="14"/>
      <c r="C33" s="14">
        <v>600000</v>
      </c>
      <c r="D33" s="16">
        <v>0.08</v>
      </c>
      <c r="E33" s="17">
        <f t="shared" si="0"/>
        <v>48000</v>
      </c>
      <c r="I33" s="26"/>
    </row>
    <row r="34" spans="1:9" x14ac:dyDescent="0.2">
      <c r="A34" s="13" t="s">
        <v>45</v>
      </c>
      <c r="B34" s="14"/>
      <c r="C34" s="14">
        <v>600000</v>
      </c>
      <c r="D34" s="16">
        <v>0.12</v>
      </c>
      <c r="E34" s="17">
        <f t="shared" si="0"/>
        <v>72000</v>
      </c>
      <c r="I34" s="26"/>
    </row>
    <row r="35" spans="1:9" x14ac:dyDescent="0.2">
      <c r="A35" s="13" t="s">
        <v>45</v>
      </c>
      <c r="B35" s="14"/>
      <c r="C35" s="14">
        <v>600000</v>
      </c>
      <c r="D35" s="16">
        <v>0.16</v>
      </c>
      <c r="E35" s="17">
        <f t="shared" si="0"/>
        <v>96000</v>
      </c>
      <c r="I35" s="26"/>
    </row>
    <row r="36" spans="1:9" x14ac:dyDescent="0.2">
      <c r="A36" s="13" t="s">
        <v>45</v>
      </c>
      <c r="B36" s="14"/>
      <c r="C36" s="14">
        <v>600000</v>
      </c>
      <c r="D36" s="16">
        <v>0.2</v>
      </c>
      <c r="E36" s="17">
        <f t="shared" si="0"/>
        <v>120000</v>
      </c>
    </row>
    <row r="37" spans="1:9" x14ac:dyDescent="0.2">
      <c r="A37" s="13" t="s">
        <v>46</v>
      </c>
      <c r="B37" s="14"/>
      <c r="C37" s="14" t="e">
        <f>C31-SUM(C32:C36)</f>
        <v>#REF!</v>
      </c>
      <c r="D37" s="16">
        <v>0.24</v>
      </c>
      <c r="E37" s="17" t="e">
        <f t="shared" si="0"/>
        <v>#REF!</v>
      </c>
    </row>
    <row r="38" spans="1:9" x14ac:dyDescent="0.2">
      <c r="A38" s="13"/>
      <c r="B38" s="14"/>
      <c r="C38" s="14"/>
      <c r="E38" s="15"/>
    </row>
    <row r="39" spans="1:9" ht="15.75" thickBot="1" x14ac:dyDescent="0.3">
      <c r="A39" s="13"/>
      <c r="B39" s="14"/>
      <c r="C39" s="14"/>
      <c r="E39" s="18" t="e">
        <f>SUM(E32:E38)</f>
        <v>#REF!</v>
      </c>
    </row>
    <row r="40" spans="1:9" ht="15.75" thickTop="1" thickBot="1" x14ac:dyDescent="0.25">
      <c r="A40" s="19"/>
      <c r="B40" s="20"/>
      <c r="C40" s="20"/>
      <c r="D40" s="21"/>
      <c r="E40" s="2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3F2CF2B85FD4FA02CBF25AA8300AD" ma:contentTypeVersion="6" ma:contentTypeDescription="Create a new document." ma:contentTypeScope="" ma:versionID="65a479be7afe3f02d45f5aa469f433a0">
  <xsd:schema xmlns:xsd="http://www.w3.org/2001/XMLSchema" xmlns:xs="http://www.w3.org/2001/XMLSchema" xmlns:p="http://schemas.microsoft.com/office/2006/metadata/properties" xmlns:ns2="de320c11-4aae-4930-ad8f-2b8d6a1fffae" xmlns:ns3="ad3c5715-a93b-4890-9603-6b76a2368f14" targetNamespace="http://schemas.microsoft.com/office/2006/metadata/properties" ma:root="true" ma:fieldsID="94f0f50d7ef1ac5044889bf3cfd09246" ns2:_="" ns3:_="">
    <xsd:import namespace="de320c11-4aae-4930-ad8f-2b8d6a1fffae"/>
    <xsd:import namespace="ad3c5715-a93b-4890-9603-6b76a2368f1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320c11-4aae-4930-ad8f-2b8d6a1fff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c5715-a93b-4890-9603-6b76a2368f14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59DF23-2A73-4627-97DE-94C1CF51FC33}">
  <ds:schemaRefs>
    <ds:schemaRef ds:uri="de320c11-4aae-4930-ad8f-2b8d6a1fffae"/>
    <ds:schemaRef ds:uri="http://schemas.microsoft.com/office/2006/metadata/properties"/>
    <ds:schemaRef ds:uri="http://schemas.microsoft.com/office/2006/documentManagement/types"/>
    <ds:schemaRef ds:uri="ad3c5715-a93b-4890-9603-6b76a2368f14"/>
    <ds:schemaRef ds:uri="http://schemas.openxmlformats.org/package/2006/metadata/core-properties"/>
    <ds:schemaRef ds:uri="http://purl.org/dc/elements/1.1/"/>
    <ds:schemaRef ds:uri="http://purl.org/dc/dcmitype/"/>
    <ds:schemaRef ds:uri="http://www.w3.org/XML/1998/namespace"/>
    <ds:schemaRef ds:uri="http://schemas.microsoft.com/office/infopath/2007/PartnerControl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C58053F3-141A-4864-883F-915B4BB4309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6AEC52-6583-42E8-ACDA-096EFCDE87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e320c11-4aae-4930-ad8f-2b8d6a1fffae"/>
    <ds:schemaRef ds:uri="ad3c5715-a93b-4890-9603-6b76a2368f1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Q4</vt:lpstr>
      <vt:lpstr>Q1 V2</vt:lpstr>
      <vt:lpstr>Q1 Tax Computation</vt:lpstr>
      <vt:lpstr>Q1 Tax Computation V2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vLearning1</cp:lastModifiedBy>
  <cp:revision/>
  <dcterms:created xsi:type="dcterms:W3CDTF">2020-05-25T15:44:25Z</dcterms:created>
  <dcterms:modified xsi:type="dcterms:W3CDTF">2022-10-24T08:27:25Z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0x010100ED53F2CF2B85FD4FA02CBF25AA8300AD</vt:lpwstr>
  </property>
</Properties>
</file>