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TAX\Set 05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7" l="1"/>
  <c r="B23" i="7"/>
  <c r="D23" i="7" s="1"/>
  <c r="D28" i="7" s="1"/>
  <c r="D9" i="7"/>
  <c r="D6" i="7"/>
  <c r="B12" i="7"/>
  <c r="B20" i="6"/>
  <c r="D20" i="6" s="1"/>
  <c r="B30" i="6"/>
  <c r="B11" i="6"/>
  <c r="D6" i="6"/>
  <c r="D8" i="6"/>
  <c r="B23" i="5"/>
  <c r="B7" i="5"/>
  <c r="D5" i="5"/>
  <c r="D8" i="5" s="1"/>
  <c r="C5" i="4"/>
  <c r="E3" i="4"/>
  <c r="E2" i="4"/>
  <c r="E5" i="4" s="1"/>
  <c r="B19" i="3"/>
  <c r="B9" i="3"/>
  <c r="D6" i="3"/>
  <c r="D9" i="3" l="1"/>
  <c r="D13" i="3" s="1"/>
  <c r="B13" i="3"/>
  <c r="B20" i="3"/>
  <c r="B23" i="3"/>
  <c r="B25" i="3"/>
  <c r="C16" i="4"/>
  <c r="E16" i="4" s="1"/>
  <c r="C13" i="4"/>
  <c r="E13" i="4" s="1"/>
  <c r="E18" i="4" s="1"/>
  <c r="E20" i="4" s="1"/>
  <c r="C10" i="4"/>
  <c r="C11" i="4" s="1"/>
  <c r="B25" i="5"/>
  <c r="B17" i="5" s="1"/>
  <c r="B18" i="5" s="1"/>
  <c r="D18" i="5" s="1"/>
  <c r="D27" i="5" s="1"/>
  <c r="B24" i="5"/>
  <c r="B14" i="5" s="1"/>
  <c r="D12" i="6"/>
  <c r="B33" i="6"/>
  <c r="B24" i="6" s="1"/>
  <c r="D25" i="6" s="1"/>
  <c r="B32" i="6"/>
  <c r="B19" i="6" s="1"/>
  <c r="B21" i="6" s="1"/>
  <c r="B31" i="6"/>
  <c r="B16" i="6" s="1"/>
  <c r="D35" i="6"/>
  <c r="B16" i="7"/>
  <c r="D12" i="7"/>
  <c r="D17" i="7"/>
  <c r="D30" i="7" s="1"/>
  <c r="D34" i="7" s="1"/>
  <c r="D39" i="2"/>
  <c r="D33" i="2"/>
  <c r="D30" i="2"/>
  <c r="D32" i="2" s="1"/>
  <c r="D18" i="2"/>
  <c r="D16" i="2"/>
  <c r="D8" i="2"/>
  <c r="C23" i="1"/>
  <c r="C25" i="1" s="1"/>
  <c r="C27" i="1" s="1"/>
  <c r="C4" i="1" s="1"/>
  <c r="C6" i="1" s="1"/>
  <c r="C8" i="1" s="1"/>
  <c r="C12" i="2" l="1"/>
  <c r="C10" i="2"/>
  <c r="D11" i="2" s="1"/>
  <c r="D15" i="2" s="1"/>
  <c r="D34" i="2"/>
  <c r="D36" i="2" s="1"/>
  <c r="D38" i="2" s="1"/>
  <c r="D40" i="2" s="1"/>
  <c r="D37" i="6"/>
  <c r="F27" i="3"/>
  <c r="D25" i="3"/>
  <c r="F31" i="3" s="1"/>
  <c r="F26" i="3"/>
  <c r="B21" i="3"/>
  <c r="F25" i="3"/>
  <c r="B24" i="3"/>
  <c r="D17" i="2"/>
  <c r="D19" i="2" s="1"/>
  <c r="D21" i="2" s="1"/>
  <c r="D23" i="2" s="1"/>
  <c r="C11" i="1"/>
  <c r="D24" i="3" l="1"/>
  <c r="B26" i="3"/>
  <c r="F29" i="3"/>
  <c r="F28" i="3"/>
  <c r="C12" i="1"/>
  <c r="C14" i="1" s="1"/>
  <c r="F30" i="3" l="1"/>
  <c r="F32" i="3" s="1"/>
  <c r="D28" i="3"/>
</calcChain>
</file>

<file path=xl/sharedStrings.xml><?xml version="1.0" encoding="utf-8"?>
<sst xmlns="http://schemas.openxmlformats.org/spreadsheetml/2006/main" count="191" uniqueCount="124">
  <si>
    <t>SEIKI INDIA</t>
  </si>
  <si>
    <t>INCOME TAX COMPUTATION FOR THE YEAR OF ASSESSMENT 2021/22</t>
  </si>
  <si>
    <t>LKR</t>
  </si>
  <si>
    <t>BUSINESS INCOME</t>
  </si>
  <si>
    <t>Note 1</t>
  </si>
  <si>
    <t>ASSESSABLE INCOME</t>
  </si>
  <si>
    <t>TAXABLE INCOME</t>
  </si>
  <si>
    <t>Income tax liability</t>
  </si>
  <si>
    <t>On Taxable income</t>
  </si>
  <si>
    <t>@ 24%</t>
  </si>
  <si>
    <t>On remitted profits (265k-63.6k)</t>
  </si>
  <si>
    <t>@ 14%</t>
  </si>
  <si>
    <t>Total Tax liability</t>
  </si>
  <si>
    <t>NOTE 1 : BUSINESS INCOME</t>
  </si>
  <si>
    <t>No. of machines sold</t>
  </si>
  <si>
    <t>Price to customer</t>
  </si>
  <si>
    <t>USD</t>
  </si>
  <si>
    <t>Paid to distributor (cost)</t>
  </si>
  <si>
    <t>Profit</t>
  </si>
  <si>
    <t>Profit attributable to the PE</t>
  </si>
  <si>
    <t>ROHAN - HARTEX EMPLOYMENT INCOME</t>
  </si>
  <si>
    <t>YEAR OF ASSESSMENT 2021/22</t>
  </si>
  <si>
    <t>Option 1 - Lives in the company apartment</t>
  </si>
  <si>
    <t>Salary</t>
  </si>
  <si>
    <t>Additional pay</t>
  </si>
  <si>
    <t xml:space="preserve">Total </t>
  </si>
  <si>
    <t>Housing benefit</t>
  </si>
  <si>
    <t>12.5% of remuneration</t>
  </si>
  <si>
    <t>Or Rs. 40,000 whichever is less</t>
  </si>
  <si>
    <t>Furnished apartment - 2.5% of remuneration</t>
  </si>
  <si>
    <t>Or Rs. 5,000 whichever is less</t>
  </si>
  <si>
    <t>(housing benefit includes housemaid. Therefore no adjustment for this)</t>
  </si>
  <si>
    <t>Total housing benefit</t>
  </si>
  <si>
    <t>Monthly contribution from Rohan</t>
  </si>
  <si>
    <t>EMPLOYMENT INCOME</t>
  </si>
  <si>
    <t>Less: Tax free allowance</t>
  </si>
  <si>
    <t>ASSESSABLE INCOME/TAXABLE INCOME</t>
  </si>
  <si>
    <t>Income tax payable</t>
  </si>
  <si>
    <t>@ 6%</t>
  </si>
  <si>
    <t>Net take home pay</t>
  </si>
  <si>
    <t>Option 2 - Stays with a friend</t>
  </si>
  <si>
    <t>Travel allowance</t>
  </si>
  <si>
    <t>Net income from employment</t>
  </si>
  <si>
    <t>Less : paid to friend</t>
  </si>
  <si>
    <t xml:space="preserve">Based on the above calcuations, Staying with a friend will give a higher net take home pay for Rohan. </t>
  </si>
  <si>
    <t>Rosy</t>
  </si>
  <si>
    <t>VAT computation for the quarter ended 30th September 2021</t>
  </si>
  <si>
    <t>OUTPUT VAT</t>
  </si>
  <si>
    <t>Value of supply</t>
  </si>
  <si>
    <t>Rate</t>
  </si>
  <si>
    <t>VAT Amount</t>
  </si>
  <si>
    <t>Liable supplies</t>
  </si>
  <si>
    <t>Local customers</t>
  </si>
  <si>
    <t>Zero rated supplies</t>
  </si>
  <si>
    <t>Direct exports</t>
  </si>
  <si>
    <t>Exempt supplies</t>
  </si>
  <si>
    <t>Sale of computers</t>
  </si>
  <si>
    <t>TOTAL SUPPLIES</t>
  </si>
  <si>
    <t>INPUT VAT</t>
  </si>
  <si>
    <t>Imported raw material</t>
  </si>
  <si>
    <t>Local purchases</t>
  </si>
  <si>
    <t>Insurance- disallowed</t>
  </si>
  <si>
    <t>Total input VAT</t>
  </si>
  <si>
    <t>Input VAT relating to exempt supplies</t>
  </si>
  <si>
    <t>Deductible input VAT</t>
  </si>
  <si>
    <t>b/f input VAT</t>
  </si>
  <si>
    <t>Input VAT relating to liable supplies</t>
  </si>
  <si>
    <t>Deductible upto maximum of 100% of ouput VAT</t>
  </si>
  <si>
    <t>Input VAT relating to zero rated supplies</t>
  </si>
  <si>
    <t>Balance input c/f</t>
  </si>
  <si>
    <t>VAT Payable</t>
  </si>
  <si>
    <t>VAT amount</t>
  </si>
  <si>
    <t>Taxable supplies</t>
  </si>
  <si>
    <t>Exempt</t>
  </si>
  <si>
    <t>Total Output VAT</t>
  </si>
  <si>
    <t>Total</t>
  </si>
  <si>
    <t>Less: Disallowed</t>
  </si>
  <si>
    <t>Relating to exempt</t>
  </si>
  <si>
    <t>Balance</t>
  </si>
  <si>
    <t>Deductible upto 100% of output VAT</t>
  </si>
  <si>
    <t>Amount relating to liable supplies</t>
  </si>
  <si>
    <t>Deductible without restriction</t>
  </si>
  <si>
    <t>Amount relating to zero rated supplies</t>
  </si>
  <si>
    <t>TOTAL INPUT VAT deductible</t>
  </si>
  <si>
    <t>Balance VAT payable</t>
  </si>
  <si>
    <t>DEF Company</t>
  </si>
  <si>
    <t>VAT computation for the quarter ending 30th Septmeber 2021</t>
  </si>
  <si>
    <t>Total supplies</t>
  </si>
  <si>
    <t>Disallowed input VAT</t>
  </si>
  <si>
    <t>Relating to exemept supplies</t>
  </si>
  <si>
    <t>Repair of motor car</t>
  </si>
  <si>
    <t>Common expenses</t>
  </si>
  <si>
    <t>On packing material</t>
  </si>
  <si>
    <t>Note : Common Expenses</t>
  </si>
  <si>
    <t>Import of raw material</t>
  </si>
  <si>
    <t>Office expenses</t>
  </si>
  <si>
    <t xml:space="preserve">Amount relating to exempt </t>
  </si>
  <si>
    <t>Amount relating to liable</t>
  </si>
  <si>
    <t>Rani Company (Pvt) Ltd</t>
  </si>
  <si>
    <t>VAT computation for quarter ending 30th Septmber 2021</t>
  </si>
  <si>
    <t>Local sales</t>
  </si>
  <si>
    <t>Disallowed VAT</t>
  </si>
  <si>
    <t>Deductible upto 100% of output</t>
  </si>
  <si>
    <t>Balance c/f</t>
  </si>
  <si>
    <t>Packing material</t>
  </si>
  <si>
    <t>Note : Common expenses</t>
  </si>
  <si>
    <t>Relating to exempt supplies</t>
  </si>
  <si>
    <t>Relating to liable supplies</t>
  </si>
  <si>
    <t>Relating to zero rated supplies</t>
  </si>
  <si>
    <t>TOTAL INPUT VAT DEDUTIBLE</t>
  </si>
  <si>
    <t>AVOTEL TECHNOLOGIES (PVT) LTD</t>
  </si>
  <si>
    <t>VAT COMPUTATION FOR THE QUARTER ENDING 30TH SEPTEMBER 2022</t>
  </si>
  <si>
    <t>Network cabling and installation</t>
  </si>
  <si>
    <t>Suspended supplies</t>
  </si>
  <si>
    <t>Maintenance services</t>
  </si>
  <si>
    <t>Export of software</t>
  </si>
  <si>
    <t>Input VAT</t>
  </si>
  <si>
    <t>Dedutible upto 100% of output VAT</t>
  </si>
  <si>
    <t>Imported network cables</t>
  </si>
  <si>
    <t>B/f input VAT</t>
  </si>
  <si>
    <t>transport of exempt supplies</t>
  </si>
  <si>
    <t>TOTAL INPUT VAT</t>
  </si>
  <si>
    <t>Less: Tax credits</t>
  </si>
  <si>
    <t>SVAT credit vouchers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</si>
</sst>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i/>
      <u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/>
    <xf numFmtId="43" fontId="2" fillId="0" borderId="1" xfId="1" applyFont="1" applyBorder="1"/>
    <xf numFmtId="0" fontId="0" fillId="0" borderId="0" xfId="0" quotePrefix="1"/>
    <xf numFmtId="0" fontId="2" fillId="0" borderId="0" xfId="0" applyFont="1"/>
    <xf numFmtId="0" fontId="3" fillId="0" borderId="0" xfId="0" applyFont="1"/>
    <xf numFmtId="9" fontId="0" fillId="0" borderId="0" xfId="2" applyFont="1"/>
    <xf numFmtId="9" fontId="2" fillId="0" borderId="0" xfId="2" applyFont="1"/>
    <xf numFmtId="43" fontId="0" fillId="0" borderId="0" xfId="0" applyNumberFormat="1"/>
    <xf numFmtId="43" fontId="2" fillId="0" borderId="0" xfId="0" applyNumberFormat="1" applyFont="1"/>
    <xf numFmtId="0" fontId="4" fillId="0" borderId="0" xfId="0" applyFont="1"/>
    <xf numFmtId="43" fontId="0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9524</xdr:colOff>
      <xdr:row>16</xdr:row>
      <xdr:rowOff>38100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171449</xdr:colOff>
      <xdr:row>16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676274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228599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419099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238124</xdr:colOff>
      <xdr:row>16</xdr:row>
      <xdr:rowOff>66675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17" sqref="I17"/>
    </sheetView>
  </sheetViews>
  <sheetFormatPr defaultRowHeight="18" x14ac:dyDescent="0.35"/>
  <cols>
    <col min="1" max="1" width="35.25" customWidth="1"/>
    <col min="3" max="4" width="19.125" style="1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3" spans="1:4" x14ac:dyDescent="0.35">
      <c r="C3" s="2" t="s">
        <v>2</v>
      </c>
    </row>
    <row r="4" spans="1:4" x14ac:dyDescent="0.35">
      <c r="A4" t="s">
        <v>3</v>
      </c>
      <c r="B4" t="s">
        <v>4</v>
      </c>
      <c r="C4" s="1">
        <f>C27</f>
        <v>265000</v>
      </c>
    </row>
    <row r="6" spans="1:4" x14ac:dyDescent="0.35">
      <c r="A6" t="s">
        <v>5</v>
      </c>
      <c r="C6" s="1">
        <f>SUM(C4:C5)</f>
        <v>265000</v>
      </c>
    </row>
    <row r="8" spans="1:4" ht="18.75" thickBot="1" x14ac:dyDescent="0.4">
      <c r="A8" t="s">
        <v>6</v>
      </c>
      <c r="C8" s="4">
        <f>SUM(C6)</f>
        <v>265000</v>
      </c>
    </row>
    <row r="9" spans="1:4" ht="18.75" thickTop="1" x14ac:dyDescent="0.35"/>
    <row r="10" spans="1:4" x14ac:dyDescent="0.35">
      <c r="A10" t="s">
        <v>7</v>
      </c>
    </row>
    <row r="11" spans="1:4" x14ac:dyDescent="0.35">
      <c r="A11" t="s">
        <v>8</v>
      </c>
      <c r="B11" s="5" t="s">
        <v>9</v>
      </c>
      <c r="C11" s="1">
        <f>C8*24%</f>
        <v>63600</v>
      </c>
    </row>
    <row r="12" spans="1:4" x14ac:dyDescent="0.35">
      <c r="A12" t="s">
        <v>10</v>
      </c>
      <c r="B12" s="5" t="s">
        <v>11</v>
      </c>
      <c r="C12" s="1">
        <f>(C8-C11)*14%</f>
        <v>28196.000000000004</v>
      </c>
    </row>
    <row r="14" spans="1:4" s="6" customFormat="1" ht="18.75" thickBot="1" x14ac:dyDescent="0.4">
      <c r="A14" s="6" t="s">
        <v>12</v>
      </c>
      <c r="C14" s="4">
        <f>SUM(C11:C13)</f>
        <v>91796</v>
      </c>
      <c r="D14" s="3"/>
    </row>
    <row r="15" spans="1:4" ht="18.75" thickTop="1" x14ac:dyDescent="0.35"/>
    <row r="17" spans="1:3" x14ac:dyDescent="0.35">
      <c r="A17" t="s">
        <v>13</v>
      </c>
    </row>
    <row r="19" spans="1:3" x14ac:dyDescent="0.35">
      <c r="A19" t="s">
        <v>14</v>
      </c>
      <c r="C19" s="1">
        <v>1325</v>
      </c>
    </row>
    <row r="21" spans="1:3" x14ac:dyDescent="0.35">
      <c r="A21" t="s">
        <v>15</v>
      </c>
      <c r="B21" t="s">
        <v>16</v>
      </c>
      <c r="C21" s="1">
        <v>7</v>
      </c>
    </row>
    <row r="22" spans="1:3" x14ac:dyDescent="0.35">
      <c r="A22" t="s">
        <v>17</v>
      </c>
      <c r="B22" t="s">
        <v>16</v>
      </c>
      <c r="C22" s="1">
        <v>6</v>
      </c>
    </row>
    <row r="23" spans="1:3" x14ac:dyDescent="0.35">
      <c r="A23" t="s">
        <v>18</v>
      </c>
      <c r="B23" t="s">
        <v>16</v>
      </c>
      <c r="C23" s="1">
        <f>C21-C22</f>
        <v>1</v>
      </c>
    </row>
    <row r="25" spans="1:3" x14ac:dyDescent="0.35">
      <c r="A25" t="s">
        <v>19</v>
      </c>
      <c r="B25" t="s">
        <v>16</v>
      </c>
      <c r="C25" s="1">
        <f>C19*C23</f>
        <v>1325</v>
      </c>
    </row>
    <row r="27" spans="1:3" x14ac:dyDescent="0.35">
      <c r="A27" t="s">
        <v>19</v>
      </c>
      <c r="B27" t="s">
        <v>2</v>
      </c>
      <c r="C27" s="1">
        <f>C25*200</f>
        <v>265000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XFD1048576"/>
    </sheetView>
  </sheetViews>
  <sheetFormatPr defaultRowHeight="18" x14ac:dyDescent="0.35"/>
  <cols>
    <col min="1" max="1" width="51.625" customWidth="1"/>
    <col min="3" max="4" width="18.875" style="1" customWidth="1"/>
  </cols>
  <sheetData>
    <row r="1" spans="1:4" x14ac:dyDescent="0.35">
      <c r="A1" t="s">
        <v>20</v>
      </c>
    </row>
    <row r="2" spans="1:4" x14ac:dyDescent="0.35">
      <c r="A2" t="s">
        <v>21</v>
      </c>
    </row>
    <row r="4" spans="1:4" x14ac:dyDescent="0.35">
      <c r="A4" s="6" t="s">
        <v>22</v>
      </c>
    </row>
    <row r="6" spans="1:4" x14ac:dyDescent="0.35">
      <c r="A6" t="s">
        <v>23</v>
      </c>
      <c r="D6" s="1">
        <v>260000</v>
      </c>
    </row>
    <row r="7" spans="1:4" x14ac:dyDescent="0.35">
      <c r="A7" t="s">
        <v>24</v>
      </c>
      <c r="D7" s="1">
        <v>40000</v>
      </c>
    </row>
    <row r="8" spans="1:4" s="6" customFormat="1" x14ac:dyDescent="0.35">
      <c r="A8" s="6" t="s">
        <v>25</v>
      </c>
      <c r="C8" s="3"/>
      <c r="D8" s="3">
        <f>SUM(D6:D7)</f>
        <v>300000</v>
      </c>
    </row>
    <row r="9" spans="1:4" x14ac:dyDescent="0.35">
      <c r="A9" s="7" t="s">
        <v>26</v>
      </c>
    </row>
    <row r="10" spans="1:4" x14ac:dyDescent="0.35">
      <c r="A10" t="s">
        <v>27</v>
      </c>
      <c r="C10" s="1">
        <f>D8*12.5%</f>
        <v>37500</v>
      </c>
    </row>
    <row r="11" spans="1:4" x14ac:dyDescent="0.35">
      <c r="A11" t="s">
        <v>28</v>
      </c>
      <c r="D11" s="1">
        <f>C10</f>
        <v>37500</v>
      </c>
    </row>
    <row r="12" spans="1:4" x14ac:dyDescent="0.35">
      <c r="A12" t="s">
        <v>29</v>
      </c>
      <c r="C12" s="1">
        <f>D8*2.5%</f>
        <v>7500</v>
      </c>
    </row>
    <row r="13" spans="1:4" x14ac:dyDescent="0.35">
      <c r="A13" t="s">
        <v>30</v>
      </c>
      <c r="D13" s="1">
        <v>5000</v>
      </c>
    </row>
    <row r="14" spans="1:4" x14ac:dyDescent="0.35">
      <c r="A14" t="s">
        <v>31</v>
      </c>
    </row>
    <row r="15" spans="1:4" x14ac:dyDescent="0.35">
      <c r="A15" t="s">
        <v>32</v>
      </c>
      <c r="D15" s="3">
        <f>SUM(D11:D13)</f>
        <v>42500</v>
      </c>
    </row>
    <row r="16" spans="1:4" x14ac:dyDescent="0.35">
      <c r="A16" t="s">
        <v>33</v>
      </c>
      <c r="D16" s="1">
        <f>-15000</f>
        <v>-15000</v>
      </c>
    </row>
    <row r="17" spans="1:4" s="6" customFormat="1" x14ac:dyDescent="0.35">
      <c r="A17" s="6" t="s">
        <v>34</v>
      </c>
      <c r="C17" s="3"/>
      <c r="D17" s="3">
        <f>D8+D15+D16</f>
        <v>327500</v>
      </c>
    </row>
    <row r="18" spans="1:4" x14ac:dyDescent="0.35">
      <c r="A18" t="s">
        <v>35</v>
      </c>
      <c r="D18" s="1">
        <f>-3000000/12</f>
        <v>-250000</v>
      </c>
    </row>
    <row r="19" spans="1:4" s="6" customFormat="1" ht="18.75" thickBot="1" x14ac:dyDescent="0.4">
      <c r="A19" s="6" t="s">
        <v>36</v>
      </c>
      <c r="C19" s="3"/>
      <c r="D19" s="4">
        <f>SUM(D17:D18)</f>
        <v>77500</v>
      </c>
    </row>
    <row r="20" spans="1:4" ht="18.75" thickTop="1" x14ac:dyDescent="0.35"/>
    <row r="21" spans="1:4" x14ac:dyDescent="0.35">
      <c r="A21" s="6" t="s">
        <v>37</v>
      </c>
      <c r="B21" s="5" t="s">
        <v>38</v>
      </c>
      <c r="D21" s="1">
        <f>D19*6%</f>
        <v>4650</v>
      </c>
    </row>
    <row r="23" spans="1:4" ht="18.75" thickBot="1" x14ac:dyDescent="0.4">
      <c r="A23" s="6" t="s">
        <v>39</v>
      </c>
      <c r="D23" s="4">
        <f>D8+D16-D21</f>
        <v>280350</v>
      </c>
    </row>
    <row r="24" spans="1:4" ht="18.75" thickTop="1" x14ac:dyDescent="0.35"/>
    <row r="26" spans="1:4" x14ac:dyDescent="0.35">
      <c r="A26" s="6" t="s">
        <v>40</v>
      </c>
    </row>
    <row r="28" spans="1:4" x14ac:dyDescent="0.35">
      <c r="A28" t="s">
        <v>23</v>
      </c>
      <c r="D28" s="1">
        <v>260000</v>
      </c>
    </row>
    <row r="29" spans="1:4" x14ac:dyDescent="0.35">
      <c r="A29" t="s">
        <v>24</v>
      </c>
      <c r="D29" s="1">
        <v>40000</v>
      </c>
    </row>
    <row r="30" spans="1:4" x14ac:dyDescent="0.35">
      <c r="A30" s="6" t="s">
        <v>25</v>
      </c>
      <c r="B30" s="6"/>
      <c r="C30" s="3"/>
      <c r="D30" s="3">
        <f>SUM(D28:D29)</f>
        <v>300000</v>
      </c>
    </row>
    <row r="31" spans="1:4" x14ac:dyDescent="0.35">
      <c r="A31" t="s">
        <v>41</v>
      </c>
      <c r="D31" s="1">
        <v>24000</v>
      </c>
    </row>
    <row r="32" spans="1:4" x14ac:dyDescent="0.35">
      <c r="A32" s="6" t="s">
        <v>34</v>
      </c>
      <c r="D32" s="1">
        <f>SUM(D30:D31)</f>
        <v>324000</v>
      </c>
    </row>
    <row r="33" spans="1:4" x14ac:dyDescent="0.35">
      <c r="A33" t="s">
        <v>35</v>
      </c>
      <c r="D33" s="1">
        <f>-250000</f>
        <v>-250000</v>
      </c>
    </row>
    <row r="34" spans="1:4" s="6" customFormat="1" ht="18.75" thickBot="1" x14ac:dyDescent="0.4">
      <c r="A34" s="6" t="s">
        <v>36</v>
      </c>
      <c r="C34" s="3"/>
      <c r="D34" s="4">
        <f>SUM(D32:D33)</f>
        <v>74000</v>
      </c>
    </row>
    <row r="35" spans="1:4" ht="18.75" thickTop="1" x14ac:dyDescent="0.35"/>
    <row r="36" spans="1:4" x14ac:dyDescent="0.35">
      <c r="A36" s="6" t="s">
        <v>37</v>
      </c>
      <c r="B36" s="5" t="s">
        <v>38</v>
      </c>
      <c r="D36" s="1">
        <f>D34*6%</f>
        <v>4440</v>
      </c>
    </row>
    <row r="38" spans="1:4" x14ac:dyDescent="0.35">
      <c r="A38" s="6" t="s">
        <v>42</v>
      </c>
      <c r="D38" s="3">
        <f>D32-D36</f>
        <v>319560</v>
      </c>
    </row>
    <row r="39" spans="1:4" x14ac:dyDescent="0.35">
      <c r="A39" t="s">
        <v>43</v>
      </c>
      <c r="D39" s="1">
        <f>-20000</f>
        <v>-20000</v>
      </c>
    </row>
    <row r="40" spans="1:4" ht="18.75" thickBot="1" x14ac:dyDescent="0.4">
      <c r="A40" s="6" t="s">
        <v>39</v>
      </c>
      <c r="D40" s="4">
        <f>SUM(D38:D39)</f>
        <v>299560</v>
      </c>
    </row>
    <row r="41" spans="1:4" ht="18.75" thickTop="1" x14ac:dyDescent="0.35"/>
    <row r="43" spans="1:4" x14ac:dyDescent="0.35">
      <c r="A43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048576"/>
    </sheetView>
  </sheetViews>
  <sheetFormatPr defaultRowHeight="18" x14ac:dyDescent="0.35"/>
  <cols>
    <col min="1" max="1" width="35.75" customWidth="1"/>
    <col min="2" max="2" width="20.25" style="1" customWidth="1"/>
    <col min="3" max="3" width="10.875" style="8" customWidth="1"/>
    <col min="4" max="4" width="20.25" style="1" customWidth="1"/>
    <col min="6" max="6" width="13.375" customWidth="1"/>
  </cols>
  <sheetData>
    <row r="1" spans="1:4" x14ac:dyDescent="0.35">
      <c r="A1" t="s">
        <v>45</v>
      </c>
    </row>
    <row r="2" spans="1:4" x14ac:dyDescent="0.35">
      <c r="A2" t="s">
        <v>46</v>
      </c>
    </row>
    <row r="4" spans="1:4" x14ac:dyDescent="0.35">
      <c r="A4" t="s">
        <v>47</v>
      </c>
      <c r="B4" s="1" t="s">
        <v>48</v>
      </c>
      <c r="C4" s="8" t="s">
        <v>49</v>
      </c>
      <c r="D4" s="1" t="s">
        <v>50</v>
      </c>
    </row>
    <row r="5" spans="1:4" x14ac:dyDescent="0.35">
      <c r="A5" s="7" t="s">
        <v>51</v>
      </c>
    </row>
    <row r="6" spans="1:4" x14ac:dyDescent="0.35">
      <c r="A6" t="s">
        <v>52</v>
      </c>
      <c r="B6" s="1">
        <v>5325000</v>
      </c>
      <c r="C6" s="8">
        <v>0.08</v>
      </c>
      <c r="D6" s="1">
        <f>B6*C6</f>
        <v>426000</v>
      </c>
    </row>
    <row r="8" spans="1:4" x14ac:dyDescent="0.35">
      <c r="A8" s="7" t="s">
        <v>53</v>
      </c>
    </row>
    <row r="9" spans="1:4" x14ac:dyDescent="0.35">
      <c r="A9" t="s">
        <v>54</v>
      </c>
      <c r="B9" s="1">
        <f>14500*150</f>
        <v>2175000</v>
      </c>
      <c r="C9" s="8">
        <v>0</v>
      </c>
      <c r="D9" s="1">
        <f>B9*C9</f>
        <v>0</v>
      </c>
    </row>
    <row r="11" spans="1:4" x14ac:dyDescent="0.35">
      <c r="A11" s="7" t="s">
        <v>55</v>
      </c>
    </row>
    <row r="12" spans="1:4" x14ac:dyDescent="0.35">
      <c r="A12" t="s">
        <v>56</v>
      </c>
      <c r="B12" s="1">
        <v>300000</v>
      </c>
    </row>
    <row r="13" spans="1:4" s="6" customFormat="1" ht="18.75" thickBot="1" x14ac:dyDescent="0.4">
      <c r="A13" s="6" t="s">
        <v>57</v>
      </c>
      <c r="B13" s="4">
        <f>SUM(B6:B12)</f>
        <v>7800000</v>
      </c>
      <c r="C13" s="9"/>
      <c r="D13" s="3">
        <f>SUM(D6:D12)</f>
        <v>426000</v>
      </c>
    </row>
    <row r="14" spans="1:4" ht="18.75" thickTop="1" x14ac:dyDescent="0.35"/>
    <row r="15" spans="1:4" x14ac:dyDescent="0.35">
      <c r="A15" t="s">
        <v>58</v>
      </c>
    </row>
    <row r="16" spans="1:4" x14ac:dyDescent="0.35">
      <c r="A16" t="s">
        <v>59</v>
      </c>
      <c r="B16" s="1">
        <v>636000</v>
      </c>
    </row>
    <row r="17" spans="1:6" x14ac:dyDescent="0.35">
      <c r="A17" t="s">
        <v>60</v>
      </c>
      <c r="B17" s="1">
        <v>244000</v>
      </c>
    </row>
    <row r="18" spans="1:6" x14ac:dyDescent="0.35">
      <c r="A18" t="s">
        <v>61</v>
      </c>
    </row>
    <row r="19" spans="1:6" x14ac:dyDescent="0.35">
      <c r="A19" t="s">
        <v>62</v>
      </c>
      <c r="B19" s="1">
        <f>SUM(B16:B18)</f>
        <v>880000</v>
      </c>
    </row>
    <row r="20" spans="1:6" x14ac:dyDescent="0.35">
      <c r="A20" t="s">
        <v>63</v>
      </c>
      <c r="B20" s="1">
        <f>-B19/B13*B12</f>
        <v>-33846.153846153844</v>
      </c>
    </row>
    <row r="21" spans="1:6" x14ac:dyDescent="0.35">
      <c r="A21" t="s">
        <v>64</v>
      </c>
      <c r="B21" s="1">
        <f>SUM(B19:B20)</f>
        <v>846153.84615384613</v>
      </c>
    </row>
    <row r="22" spans="1:6" x14ac:dyDescent="0.35">
      <c r="A22" t="s">
        <v>65</v>
      </c>
      <c r="B22" s="1">
        <v>24000</v>
      </c>
    </row>
    <row r="23" spans="1:6" x14ac:dyDescent="0.35">
      <c r="A23" t="s">
        <v>66</v>
      </c>
      <c r="B23" s="1">
        <f>B19/B13*B6</f>
        <v>600769.23076923075</v>
      </c>
    </row>
    <row r="24" spans="1:6" x14ac:dyDescent="0.35">
      <c r="A24" t="s">
        <v>67</v>
      </c>
      <c r="B24" s="1">
        <f>-D13</f>
        <v>-426000</v>
      </c>
      <c r="D24" s="1">
        <f>B24</f>
        <v>-426000</v>
      </c>
    </row>
    <row r="25" spans="1:6" x14ac:dyDescent="0.35">
      <c r="A25" t="s">
        <v>68</v>
      </c>
      <c r="B25" s="1">
        <f>-B19/B13*B9</f>
        <v>-245384.61538461538</v>
      </c>
      <c r="D25" s="1">
        <f>B25</f>
        <v>-245384.61538461538</v>
      </c>
      <c r="F25" s="10">
        <f>-B20</f>
        <v>33846.153846153844</v>
      </c>
    </row>
    <row r="26" spans="1:6" ht="18.75" thickBot="1" x14ac:dyDescent="0.4">
      <c r="A26" t="s">
        <v>69</v>
      </c>
      <c r="B26" s="4">
        <f>B23+B24+B22</f>
        <v>198769.23076923075</v>
      </c>
      <c r="F26" s="10">
        <f>B23</f>
        <v>600769.23076923075</v>
      </c>
    </row>
    <row r="27" spans="1:6" ht="18.75" thickTop="1" x14ac:dyDescent="0.35">
      <c r="F27" s="10">
        <f>-B25</f>
        <v>245384.61538461538</v>
      </c>
    </row>
    <row r="28" spans="1:6" s="6" customFormat="1" ht="18.75" thickBot="1" x14ac:dyDescent="0.4">
      <c r="A28" s="6" t="s">
        <v>70</v>
      </c>
      <c r="B28" s="3"/>
      <c r="C28" s="9"/>
      <c r="D28" s="4">
        <f>SUM(D13:D27)</f>
        <v>-245384.61538461538</v>
      </c>
      <c r="F28" s="11">
        <f>SUM(F25:F27)</f>
        <v>880000</v>
      </c>
    </row>
    <row r="29" spans="1:6" ht="18.75" thickTop="1" x14ac:dyDescent="0.35">
      <c r="F29" s="10">
        <f>-F25</f>
        <v>-33846.153846153844</v>
      </c>
    </row>
    <row r="30" spans="1:6" x14ac:dyDescent="0.35">
      <c r="F30" s="10">
        <f>D24</f>
        <v>-426000</v>
      </c>
    </row>
    <row r="31" spans="1:6" x14ac:dyDescent="0.35">
      <c r="F31" s="10">
        <f>D25</f>
        <v>-245384.61538461538</v>
      </c>
    </row>
    <row r="32" spans="1:6" x14ac:dyDescent="0.35">
      <c r="F32" s="10">
        <f>SUM(F28:F31)</f>
        <v>174769.23076923075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defaultRowHeight="18" x14ac:dyDescent="0.35"/>
  <cols>
    <col min="1" max="1" width="28.875" customWidth="1"/>
    <col min="3" max="3" width="18.25" style="1" customWidth="1"/>
    <col min="4" max="4" width="8.375" style="8" customWidth="1"/>
    <col min="5" max="5" width="18.25" style="1" customWidth="1"/>
  </cols>
  <sheetData>
    <row r="1" spans="1:5" x14ac:dyDescent="0.35">
      <c r="A1" s="6" t="s">
        <v>47</v>
      </c>
      <c r="C1" s="1" t="s">
        <v>48</v>
      </c>
      <c r="D1" s="8" t="s">
        <v>49</v>
      </c>
      <c r="E1" s="1" t="s">
        <v>71</v>
      </c>
    </row>
    <row r="2" spans="1:5" x14ac:dyDescent="0.35">
      <c r="A2" t="s">
        <v>72</v>
      </c>
      <c r="C2" s="1">
        <v>2000000</v>
      </c>
      <c r="D2" s="8">
        <v>0.08</v>
      </c>
      <c r="E2" s="1">
        <f>C2*D2</f>
        <v>160000</v>
      </c>
    </row>
    <row r="3" spans="1:5" x14ac:dyDescent="0.35">
      <c r="A3" t="s">
        <v>53</v>
      </c>
      <c r="C3" s="1">
        <v>750000</v>
      </c>
      <c r="D3" s="8">
        <v>0</v>
      </c>
      <c r="E3" s="1">
        <f>C3*D3</f>
        <v>0</v>
      </c>
    </row>
    <row r="4" spans="1:5" x14ac:dyDescent="0.35">
      <c r="A4" t="s">
        <v>55</v>
      </c>
      <c r="C4" s="1">
        <v>250000</v>
      </c>
      <c r="D4" s="8" t="s">
        <v>73</v>
      </c>
    </row>
    <row r="5" spans="1:5" ht="18.75" thickBot="1" x14ac:dyDescent="0.4">
      <c r="A5" t="s">
        <v>74</v>
      </c>
      <c r="C5" s="4">
        <f>SUM(C2:C4)</f>
        <v>3000000</v>
      </c>
      <c r="E5" s="3">
        <f>SUM(E2:E4)</f>
        <v>160000</v>
      </c>
    </row>
    <row r="6" spans="1:5" ht="18.75" thickTop="1" x14ac:dyDescent="0.35"/>
    <row r="7" spans="1:5" x14ac:dyDescent="0.35">
      <c r="A7" t="s">
        <v>58</v>
      </c>
    </row>
    <row r="8" spans="1:5" x14ac:dyDescent="0.35">
      <c r="A8" t="s">
        <v>75</v>
      </c>
      <c r="C8" s="1">
        <v>50000</v>
      </c>
    </row>
    <row r="9" spans="1:5" x14ac:dyDescent="0.35">
      <c r="A9" t="s">
        <v>76</v>
      </c>
    </row>
    <row r="10" spans="1:5" x14ac:dyDescent="0.35">
      <c r="A10" t="s">
        <v>77</v>
      </c>
      <c r="C10" s="1">
        <f>-C4/C5*C8</f>
        <v>-4166.6666666666661</v>
      </c>
    </row>
    <row r="11" spans="1:5" x14ac:dyDescent="0.35">
      <c r="A11" t="s">
        <v>78</v>
      </c>
      <c r="C11" s="1">
        <f>SUM(C8:C10)</f>
        <v>45833.333333333336</v>
      </c>
    </row>
    <row r="12" spans="1:5" x14ac:dyDescent="0.35">
      <c r="A12" s="12" t="s">
        <v>79</v>
      </c>
    </row>
    <row r="13" spans="1:5" x14ac:dyDescent="0.35">
      <c r="A13" t="s">
        <v>80</v>
      </c>
      <c r="C13" s="1">
        <f>C2/C5*C8</f>
        <v>33333.333333333328</v>
      </c>
      <c r="E13" s="1">
        <f>-C13</f>
        <v>-33333.333333333328</v>
      </c>
    </row>
    <row r="15" spans="1:5" x14ac:dyDescent="0.35">
      <c r="A15" s="12" t="s">
        <v>81</v>
      </c>
    </row>
    <row r="16" spans="1:5" x14ac:dyDescent="0.35">
      <c r="A16" t="s">
        <v>82</v>
      </c>
      <c r="C16" s="1">
        <f>C3/C5*C8</f>
        <v>12500</v>
      </c>
      <c r="E16" s="1">
        <f>-C16</f>
        <v>-12500</v>
      </c>
    </row>
    <row r="18" spans="1:5" x14ac:dyDescent="0.35">
      <c r="A18" t="s">
        <v>83</v>
      </c>
      <c r="E18" s="1">
        <f>SUM(E12:E17)</f>
        <v>-45833.333333333328</v>
      </c>
    </row>
    <row r="20" spans="1:5" s="6" customFormat="1" ht="18.75" thickBot="1" x14ac:dyDescent="0.4">
      <c r="A20" s="6" t="s">
        <v>84</v>
      </c>
      <c r="C20" s="3"/>
      <c r="D20" s="9"/>
      <c r="E20" s="4">
        <f>E5+E18</f>
        <v>114166.66666666667</v>
      </c>
    </row>
    <row r="21" spans="1:5" ht="18.75" thickTop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8" x14ac:dyDescent="0.35"/>
  <cols>
    <col min="1" max="1" width="29.25" customWidth="1"/>
    <col min="2" max="2" width="17.25" style="1" customWidth="1"/>
    <col min="3" max="3" width="8.75" style="8"/>
    <col min="4" max="4" width="15.375" style="1" customWidth="1"/>
  </cols>
  <sheetData>
    <row r="1" spans="1:4" x14ac:dyDescent="0.35">
      <c r="A1" t="s">
        <v>85</v>
      </c>
    </row>
    <row r="2" spans="1:4" x14ac:dyDescent="0.35">
      <c r="A2" t="s">
        <v>86</v>
      </c>
    </row>
    <row r="4" spans="1:4" x14ac:dyDescent="0.35">
      <c r="A4" t="s">
        <v>47</v>
      </c>
      <c r="B4" s="1" t="s">
        <v>48</v>
      </c>
      <c r="C4" s="8" t="s">
        <v>49</v>
      </c>
      <c r="D4" s="1" t="s">
        <v>71</v>
      </c>
    </row>
    <row r="5" spans="1:4" x14ac:dyDescent="0.35">
      <c r="A5" t="s">
        <v>51</v>
      </c>
      <c r="B5" s="1">
        <v>5800000</v>
      </c>
      <c r="C5" s="8">
        <v>0.08</v>
      </c>
      <c r="D5" s="1">
        <f>B5*C5</f>
        <v>464000</v>
      </c>
    </row>
    <row r="6" spans="1:4" x14ac:dyDescent="0.35">
      <c r="A6" t="s">
        <v>55</v>
      </c>
      <c r="B6" s="1">
        <v>1450000</v>
      </c>
      <c r="C6" s="8" t="s">
        <v>73</v>
      </c>
    </row>
    <row r="7" spans="1:4" ht="18.75" thickBot="1" x14ac:dyDescent="0.4">
      <c r="A7" t="s">
        <v>87</v>
      </c>
      <c r="B7" s="4">
        <f>SUM(B5:B6)</f>
        <v>7250000</v>
      </c>
    </row>
    <row r="8" spans="1:4" s="6" customFormat="1" ht="18.75" thickTop="1" x14ac:dyDescent="0.35">
      <c r="A8" s="6" t="s">
        <v>47</v>
      </c>
      <c r="B8" s="3"/>
      <c r="C8" s="9"/>
      <c r="D8" s="3">
        <f>SUM(D5:D7)</f>
        <v>464000</v>
      </c>
    </row>
    <row r="10" spans="1:4" x14ac:dyDescent="0.35">
      <c r="A10" t="s">
        <v>58</v>
      </c>
    </row>
    <row r="11" spans="1:4" x14ac:dyDescent="0.35">
      <c r="A11" t="s">
        <v>88</v>
      </c>
    </row>
    <row r="12" spans="1:4" x14ac:dyDescent="0.35">
      <c r="A12" t="s">
        <v>89</v>
      </c>
      <c r="B12" s="1">
        <v>25000</v>
      </c>
    </row>
    <row r="13" spans="1:4" x14ac:dyDescent="0.35">
      <c r="A13" t="s">
        <v>90</v>
      </c>
      <c r="B13" s="1">
        <v>15000</v>
      </c>
    </row>
    <row r="14" spans="1:4" x14ac:dyDescent="0.35">
      <c r="A14" t="s">
        <v>91</v>
      </c>
      <c r="B14" s="1">
        <f>B24</f>
        <v>58000</v>
      </c>
    </row>
    <row r="15" spans="1:4" x14ac:dyDescent="0.35">
      <c r="A15" s="12" t="s">
        <v>79</v>
      </c>
    </row>
    <row r="16" spans="1:4" x14ac:dyDescent="0.35">
      <c r="A16" t="s">
        <v>92</v>
      </c>
      <c r="B16" s="1">
        <v>12000</v>
      </c>
    </row>
    <row r="17" spans="1:4" x14ac:dyDescent="0.35">
      <c r="A17" t="s">
        <v>91</v>
      </c>
      <c r="B17" s="1">
        <f>B25</f>
        <v>232000</v>
      </c>
    </row>
    <row r="18" spans="1:4" ht="18.75" thickBot="1" x14ac:dyDescent="0.4">
      <c r="B18" s="4">
        <f>SUM(B16:B17)</f>
        <v>244000</v>
      </c>
      <c r="D18" s="1">
        <f>-B18</f>
        <v>-244000</v>
      </c>
    </row>
    <row r="19" spans="1:4" ht="18.75" thickTop="1" x14ac:dyDescent="0.35"/>
    <row r="20" spans="1:4" x14ac:dyDescent="0.35">
      <c r="A20" s="6" t="s">
        <v>93</v>
      </c>
    </row>
    <row r="21" spans="1:4" x14ac:dyDescent="0.35">
      <c r="A21" t="s">
        <v>94</v>
      </c>
      <c r="B21" s="1">
        <v>245000</v>
      </c>
    </row>
    <row r="22" spans="1:4" x14ac:dyDescent="0.35">
      <c r="A22" t="s">
        <v>95</v>
      </c>
      <c r="B22" s="1">
        <v>45000</v>
      </c>
    </row>
    <row r="23" spans="1:4" ht="18.75" thickBot="1" x14ac:dyDescent="0.4">
      <c r="B23" s="13">
        <f>SUM(B21:B22)</f>
        <v>290000</v>
      </c>
    </row>
    <row r="24" spans="1:4" ht="18.75" thickTop="1" x14ac:dyDescent="0.35">
      <c r="A24" t="s">
        <v>96</v>
      </c>
      <c r="B24" s="1">
        <f>B6/B7*B23</f>
        <v>58000</v>
      </c>
    </row>
    <row r="25" spans="1:4" x14ac:dyDescent="0.35">
      <c r="A25" t="s">
        <v>97</v>
      </c>
      <c r="B25" s="1">
        <f>B5/B7*B23</f>
        <v>232000</v>
      </c>
    </row>
    <row r="27" spans="1:4" s="6" customFormat="1" ht="18.75" thickBot="1" x14ac:dyDescent="0.4">
      <c r="A27" s="6" t="s">
        <v>84</v>
      </c>
      <c r="B27" s="3"/>
      <c r="C27" s="9"/>
      <c r="D27" s="4">
        <f>SUM(D8:D26)</f>
        <v>220000</v>
      </c>
    </row>
    <row r="28" spans="1:4" ht="18.75" thickTop="1" x14ac:dyDescent="0.3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sqref="A1:XFD1048576"/>
    </sheetView>
  </sheetViews>
  <sheetFormatPr defaultRowHeight="18" x14ac:dyDescent="0.35"/>
  <cols>
    <col min="1" max="1" width="27.25" customWidth="1"/>
    <col min="2" max="2" width="16.875" style="1" customWidth="1"/>
    <col min="3" max="3" width="8.75" style="8"/>
    <col min="4" max="4" width="15.25" style="1" customWidth="1"/>
  </cols>
  <sheetData>
    <row r="1" spans="1:4" x14ac:dyDescent="0.35">
      <c r="A1" t="s">
        <v>98</v>
      </c>
    </row>
    <row r="2" spans="1:4" x14ac:dyDescent="0.35">
      <c r="A2" t="s">
        <v>99</v>
      </c>
    </row>
    <row r="4" spans="1:4" x14ac:dyDescent="0.35">
      <c r="A4" t="s">
        <v>47</v>
      </c>
      <c r="B4" s="1" t="s">
        <v>48</v>
      </c>
      <c r="C4" s="8" t="s">
        <v>49</v>
      </c>
      <c r="D4" s="1" t="s">
        <v>71</v>
      </c>
    </row>
    <row r="5" spans="1:4" x14ac:dyDescent="0.35">
      <c r="A5" s="12" t="s">
        <v>51</v>
      </c>
    </row>
    <row r="6" spans="1:4" x14ac:dyDescent="0.35">
      <c r="A6" t="s">
        <v>100</v>
      </c>
      <c r="B6" s="1">
        <v>3750000</v>
      </c>
      <c r="C6" s="8">
        <v>0.08</v>
      </c>
      <c r="D6" s="1">
        <f>B6*C6</f>
        <v>300000</v>
      </c>
    </row>
    <row r="7" spans="1:4" x14ac:dyDescent="0.35">
      <c r="A7" s="12" t="s">
        <v>53</v>
      </c>
    </row>
    <row r="8" spans="1:4" x14ac:dyDescent="0.35">
      <c r="A8" t="s">
        <v>54</v>
      </c>
      <c r="B8" s="1">
        <v>1500000</v>
      </c>
      <c r="C8" s="8">
        <v>0</v>
      </c>
      <c r="D8" s="1">
        <f>B8*C8</f>
        <v>0</v>
      </c>
    </row>
    <row r="9" spans="1:4" x14ac:dyDescent="0.35">
      <c r="A9" s="12" t="s">
        <v>55</v>
      </c>
    </row>
    <row r="10" spans="1:4" x14ac:dyDescent="0.35">
      <c r="A10" t="s">
        <v>100</v>
      </c>
      <c r="B10" s="1">
        <v>750000</v>
      </c>
      <c r="C10" s="8" t="s">
        <v>73</v>
      </c>
    </row>
    <row r="11" spans="1:4" ht="18.75" thickBot="1" x14ac:dyDescent="0.4">
      <c r="A11" t="s">
        <v>87</v>
      </c>
      <c r="B11" s="4">
        <f>SUM(B6:B10)</f>
        <v>6000000</v>
      </c>
    </row>
    <row r="12" spans="1:4" s="6" customFormat="1" ht="18.75" thickTop="1" x14ac:dyDescent="0.35">
      <c r="A12" s="6" t="s">
        <v>47</v>
      </c>
      <c r="B12" s="3"/>
      <c r="C12" s="9"/>
      <c r="D12" s="3">
        <f>SUM(D6:D11)</f>
        <v>300000</v>
      </c>
    </row>
    <row r="14" spans="1:4" x14ac:dyDescent="0.35">
      <c r="A14" t="s">
        <v>58</v>
      </c>
    </row>
    <row r="15" spans="1:4" x14ac:dyDescent="0.35">
      <c r="A15" s="12" t="s">
        <v>101</v>
      </c>
    </row>
    <row r="16" spans="1:4" x14ac:dyDescent="0.35">
      <c r="A16" t="s">
        <v>91</v>
      </c>
      <c r="B16" s="1">
        <f>B31</f>
        <v>89000</v>
      </c>
    </row>
    <row r="18" spans="1:4" x14ac:dyDescent="0.35">
      <c r="A18" s="12" t="s">
        <v>79</v>
      </c>
    </row>
    <row r="19" spans="1:4" x14ac:dyDescent="0.35">
      <c r="A19" t="s">
        <v>91</v>
      </c>
      <c r="B19" s="1">
        <f>B32</f>
        <v>445000</v>
      </c>
    </row>
    <row r="20" spans="1:4" x14ac:dyDescent="0.35">
      <c r="A20" t="s">
        <v>102</v>
      </c>
      <c r="B20" s="1">
        <f>-300000</f>
        <v>-300000</v>
      </c>
      <c r="D20" s="1">
        <f>B20</f>
        <v>-300000</v>
      </c>
    </row>
    <row r="21" spans="1:4" ht="18.75" thickBot="1" x14ac:dyDescent="0.4">
      <c r="A21" t="s">
        <v>103</v>
      </c>
      <c r="B21" s="4">
        <f>SUM(B19:B20)</f>
        <v>145000</v>
      </c>
    </row>
    <row r="22" spans="1:4" ht="18.75" thickTop="1" x14ac:dyDescent="0.35"/>
    <row r="23" spans="1:4" x14ac:dyDescent="0.35">
      <c r="A23" s="12" t="s">
        <v>81</v>
      </c>
    </row>
    <row r="24" spans="1:4" x14ac:dyDescent="0.35">
      <c r="A24" t="s">
        <v>91</v>
      </c>
      <c r="B24" s="1">
        <f>B33</f>
        <v>178000</v>
      </c>
    </row>
    <row r="25" spans="1:4" x14ac:dyDescent="0.35">
      <c r="A25" t="s">
        <v>104</v>
      </c>
      <c r="B25" s="1">
        <v>20000</v>
      </c>
      <c r="D25" s="1">
        <f>-SUM(B24:B25)</f>
        <v>-198000</v>
      </c>
    </row>
    <row r="27" spans="1:4" x14ac:dyDescent="0.35">
      <c r="A27" t="s">
        <v>105</v>
      </c>
    </row>
    <row r="28" spans="1:4" x14ac:dyDescent="0.35">
      <c r="A28" t="s">
        <v>94</v>
      </c>
      <c r="B28" s="1">
        <v>645000</v>
      </c>
    </row>
    <row r="29" spans="1:4" x14ac:dyDescent="0.35">
      <c r="A29" t="s">
        <v>60</v>
      </c>
      <c r="B29" s="1">
        <v>67000</v>
      </c>
    </row>
    <row r="30" spans="1:4" ht="18.75" thickBot="1" x14ac:dyDescent="0.4">
      <c r="B30" s="4">
        <f>SUM(B28:B29)</f>
        <v>712000</v>
      </c>
    </row>
    <row r="31" spans="1:4" ht="18.75" thickTop="1" x14ac:dyDescent="0.35">
      <c r="A31" t="s">
        <v>106</v>
      </c>
      <c r="B31" s="1">
        <f>B10/B11*B30</f>
        <v>89000</v>
      </c>
    </row>
    <row r="32" spans="1:4" x14ac:dyDescent="0.35">
      <c r="A32" t="s">
        <v>107</v>
      </c>
      <c r="B32" s="1">
        <f>B6/B11*B30</f>
        <v>445000</v>
      </c>
    </row>
    <row r="33" spans="1:4" x14ac:dyDescent="0.35">
      <c r="A33" t="s">
        <v>108</v>
      </c>
      <c r="B33" s="1">
        <f>B8/B11*B30</f>
        <v>178000</v>
      </c>
    </row>
    <row r="35" spans="1:4" x14ac:dyDescent="0.35">
      <c r="A35" t="s">
        <v>109</v>
      </c>
      <c r="D35" s="1">
        <f>SUM(D19:D34)</f>
        <v>-498000</v>
      </c>
    </row>
    <row r="37" spans="1:4" s="6" customFormat="1" ht="18.75" thickBot="1" x14ac:dyDescent="0.4">
      <c r="A37" s="6" t="s">
        <v>84</v>
      </c>
      <c r="B37" s="3"/>
      <c r="C37" s="9"/>
      <c r="D37" s="4">
        <f>D12+D35</f>
        <v>-198000</v>
      </c>
    </row>
    <row r="38" spans="1:4" ht="18.75" thickTop="1" x14ac:dyDescent="0.3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XFD1048576"/>
    </sheetView>
  </sheetViews>
  <sheetFormatPr defaultRowHeight="18" x14ac:dyDescent="0.35"/>
  <cols>
    <col min="1" max="1" width="27.625" customWidth="1"/>
    <col min="2" max="2" width="20.75" style="1" customWidth="1"/>
    <col min="3" max="3" width="8.75" style="8"/>
    <col min="4" max="4" width="22.375" style="1" customWidth="1"/>
  </cols>
  <sheetData>
    <row r="1" spans="1:4" x14ac:dyDescent="0.35">
      <c r="A1" t="s">
        <v>110</v>
      </c>
    </row>
    <row r="2" spans="1:4" x14ac:dyDescent="0.35">
      <c r="A2" t="s">
        <v>111</v>
      </c>
    </row>
    <row r="4" spans="1:4" x14ac:dyDescent="0.35">
      <c r="A4" t="s">
        <v>47</v>
      </c>
      <c r="B4" s="1" t="s">
        <v>48</v>
      </c>
      <c r="C4" s="8" t="s">
        <v>49</v>
      </c>
      <c r="D4" s="1" t="s">
        <v>71</v>
      </c>
    </row>
    <row r="5" spans="1:4" x14ac:dyDescent="0.35">
      <c r="A5" s="12" t="s">
        <v>51</v>
      </c>
    </row>
    <row r="6" spans="1:4" x14ac:dyDescent="0.35">
      <c r="A6" t="s">
        <v>112</v>
      </c>
      <c r="B6" s="1">
        <v>3900000</v>
      </c>
      <c r="C6" s="8">
        <v>0.08</v>
      </c>
      <c r="D6" s="1">
        <f>B6*C6</f>
        <v>312000</v>
      </c>
    </row>
    <row r="8" spans="1:4" x14ac:dyDescent="0.35">
      <c r="A8" s="12" t="s">
        <v>113</v>
      </c>
    </row>
    <row r="9" spans="1:4" x14ac:dyDescent="0.35">
      <c r="A9" t="s">
        <v>114</v>
      </c>
      <c r="B9" s="1">
        <v>1350000</v>
      </c>
      <c r="C9" s="8">
        <v>0.08</v>
      </c>
      <c r="D9" s="1">
        <f>B9*C9</f>
        <v>108000</v>
      </c>
    </row>
    <row r="11" spans="1:4" x14ac:dyDescent="0.35">
      <c r="A11" s="12" t="s">
        <v>53</v>
      </c>
    </row>
    <row r="12" spans="1:4" x14ac:dyDescent="0.35">
      <c r="A12" t="s">
        <v>115</v>
      </c>
      <c r="B12" s="1">
        <f>4000000</f>
        <v>4000000</v>
      </c>
      <c r="C12" s="8">
        <v>0</v>
      </c>
      <c r="D12" s="1">
        <f>B12*C12</f>
        <v>0</v>
      </c>
    </row>
    <row r="14" spans="1:4" x14ac:dyDescent="0.35">
      <c r="A14" s="12" t="s">
        <v>55</v>
      </c>
    </row>
    <row r="15" spans="1:4" x14ac:dyDescent="0.35">
      <c r="A15" t="s">
        <v>56</v>
      </c>
      <c r="B15" s="1">
        <v>5200000</v>
      </c>
      <c r="C15" s="8" t="s">
        <v>73</v>
      </c>
    </row>
    <row r="16" spans="1:4" ht="18.75" thickBot="1" x14ac:dyDescent="0.4">
      <c r="A16" t="s">
        <v>87</v>
      </c>
      <c r="B16" s="4">
        <f>SUM(B6:B15)</f>
        <v>14450000</v>
      </c>
    </row>
    <row r="17" spans="1:4" ht="18.75" thickTop="1" x14ac:dyDescent="0.35">
      <c r="A17" t="s">
        <v>47</v>
      </c>
      <c r="D17" s="1">
        <f>SUM(D6:D16)</f>
        <v>420000</v>
      </c>
    </row>
    <row r="19" spans="1:4" x14ac:dyDescent="0.35">
      <c r="A19" t="s">
        <v>116</v>
      </c>
    </row>
    <row r="20" spans="1:4" x14ac:dyDescent="0.35">
      <c r="A20" s="12" t="s">
        <v>117</v>
      </c>
    </row>
    <row r="21" spans="1:4" x14ac:dyDescent="0.35">
      <c r="A21" t="s">
        <v>118</v>
      </c>
      <c r="B21" s="1">
        <v>320000</v>
      </c>
    </row>
    <row r="22" spans="1:4" x14ac:dyDescent="0.35">
      <c r="A22" t="s">
        <v>119</v>
      </c>
      <c r="B22" s="1">
        <v>52000</v>
      </c>
    </row>
    <row r="23" spans="1:4" ht="18.75" thickBot="1" x14ac:dyDescent="0.4">
      <c r="B23" s="4">
        <f>SUM(B21:B22)</f>
        <v>372000</v>
      </c>
      <c r="D23" s="1">
        <f>-B23</f>
        <v>-372000</v>
      </c>
    </row>
    <row r="24" spans="1:4" ht="18.75" thickTop="1" x14ac:dyDescent="0.35"/>
    <row r="25" spans="1:4" x14ac:dyDescent="0.35">
      <c r="A25" t="s">
        <v>101</v>
      </c>
    </row>
    <row r="26" spans="1:4" x14ac:dyDescent="0.35">
      <c r="A26" t="s">
        <v>120</v>
      </c>
      <c r="B26" s="1">
        <v>17000</v>
      </c>
    </row>
    <row r="28" spans="1:4" x14ac:dyDescent="0.35">
      <c r="A28" t="s">
        <v>121</v>
      </c>
      <c r="D28" s="1">
        <f>SUM(D23:D27)</f>
        <v>-372000</v>
      </c>
    </row>
    <row r="30" spans="1:4" x14ac:dyDescent="0.35">
      <c r="A30" t="s">
        <v>84</v>
      </c>
      <c r="D30" s="1">
        <f>D17+D28</f>
        <v>48000</v>
      </c>
    </row>
    <row r="31" spans="1:4" x14ac:dyDescent="0.35">
      <c r="A31" t="s">
        <v>122</v>
      </c>
    </row>
    <row r="32" spans="1:4" x14ac:dyDescent="0.35">
      <c r="A32" t="s">
        <v>123</v>
      </c>
      <c r="D32" s="1">
        <f>-108000</f>
        <v>-108000</v>
      </c>
    </row>
    <row r="34" spans="1:4" s="6" customFormat="1" ht="18.75" thickBot="1" x14ac:dyDescent="0.4">
      <c r="A34" s="6" t="s">
        <v>84</v>
      </c>
      <c r="B34" s="3"/>
      <c r="C34" s="9"/>
      <c r="D34" s="4">
        <f>SUM(D30:D33)</f>
        <v>-60000</v>
      </c>
    </row>
    <row r="35" spans="1:4" ht="18.7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06097-E9F3-4506-97AC-86C8F5675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991C0-946B-408F-877C-3617843F2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104BA-8D28-42C7-B1C5-1170087B3BC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b7ad174b-ed6a-4dd6-8157-44fc4a505f1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Dinusha Rajapakse</dc:creator>
  <cp:keywords/>
  <dc:description/>
  <cp:lastModifiedBy>System Division</cp:lastModifiedBy>
  <cp:revision/>
  <dcterms:created xsi:type="dcterms:W3CDTF">2022-05-07T08:34:11Z</dcterms:created>
  <dcterms:modified xsi:type="dcterms:W3CDTF">2022-07-11T06:47:23Z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