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Teams Tutes\Final\SL\ABR\Set 03\"/>
    </mc:Choice>
  </mc:AlternateContent>
  <bookViews>
    <workbookView xWindow="-105" yWindow="-105" windowWidth="16665" windowHeight="8865" tabRatio="719"/>
  </bookViews>
  <sheets>
    <sheet name="Significant Financing comp" sheetId="4" r:id="rId1"/>
    <sheet name="Sig. fin. comp. - recvd" sheetId="5" r:id="rId2"/>
    <sheet name="Taxes included in SP" sheetId="6" r:id="rId3"/>
    <sheet name="Multiple PO's" sheetId="2" r:id="rId4"/>
    <sheet name="Construction contract" sheetId="1" r:id="rId5"/>
    <sheet name="Customer loyalty points"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1" i="1" l="1"/>
  <c r="E50" i="1"/>
  <c r="E23" i="1"/>
  <c r="E21" i="1"/>
  <c r="E45" i="1"/>
  <c r="E27" i="1"/>
  <c r="H45" i="1"/>
  <c r="H31" i="1"/>
  <c r="H47" i="1"/>
  <c r="E31" i="1"/>
  <c r="H43" i="1"/>
  <c r="H41" i="1"/>
  <c r="H21" i="1"/>
  <c r="H23" i="1"/>
  <c r="H27" i="1"/>
  <c r="E29" i="1"/>
  <c r="H18" i="1"/>
  <c r="G20" i="5"/>
  <c r="D19" i="5"/>
  <c r="F31" i="4"/>
  <c r="F28" i="4"/>
  <c r="D20" i="4"/>
  <c r="E41" i="1"/>
  <c r="K21" i="1"/>
  <c r="K28" i="1"/>
  <c r="I29" i="2"/>
  <c r="H29" i="2"/>
  <c r="G22" i="2"/>
  <c r="F22" i="2"/>
  <c r="G21" i="2"/>
  <c r="F21" i="2"/>
  <c r="D21" i="2"/>
  <c r="H34" i="4"/>
  <c r="K11" i="6"/>
  <c r="E12" i="6"/>
  <c r="E10" i="6"/>
  <c r="J6" i="6"/>
  <c r="E5" i="6"/>
  <c r="C56" i="3"/>
  <c r="C51" i="3"/>
  <c r="C52" i="3"/>
  <c r="C41" i="3"/>
  <c r="C40" i="3"/>
  <c r="C38" i="3"/>
  <c r="D18" i="3"/>
  <c r="D17" i="3"/>
  <c r="E33" i="2"/>
  <c r="E32" i="2"/>
  <c r="E30" i="2"/>
  <c r="E29" i="2"/>
  <c r="D23" i="2"/>
  <c r="E28" i="2"/>
  <c r="F28" i="5"/>
  <c r="F29" i="5" s="1"/>
  <c r="F26" i="5"/>
  <c r="E19" i="5"/>
  <c r="C20" i="5" s="1"/>
  <c r="F34" i="4"/>
  <c r="E20" i="4"/>
  <c r="E21" i="4" s="1"/>
  <c r="F25" i="4" s="1"/>
  <c r="E19" i="4"/>
  <c r="D19" i="4"/>
  <c r="C57" i="3"/>
  <c r="I49" i="3"/>
  <c r="E25" i="3"/>
  <c r="E24" i="3"/>
  <c r="I24" i="3"/>
  <c r="C19" i="3"/>
  <c r="D22" i="2"/>
  <c r="B19" i="2"/>
  <c r="B10" i="2"/>
  <c r="B9" i="2"/>
  <c r="B8" i="2"/>
  <c r="K17" i="1"/>
  <c r="B15" i="1"/>
  <c r="E15" i="1"/>
  <c r="E18" i="1"/>
  <c r="K41" i="1"/>
  <c r="K50" i="1"/>
  <c r="M50" i="1"/>
  <c r="K42" i="1"/>
  <c r="B18" i="1"/>
  <c r="B13" i="1"/>
  <c r="K31" i="1"/>
  <c r="I25" i="3"/>
  <c r="H50" i="1"/>
  <c r="H28" i="1"/>
  <c r="M31" i="1"/>
  <c r="H42" i="1"/>
  <c r="K43" i="1"/>
  <c r="E43" i="1"/>
  <c r="E26" i="3"/>
  <c r="I26" i="3"/>
  <c r="C49" i="3"/>
  <c r="C50" i="3"/>
  <c r="K15" i="1"/>
  <c r="K18" i="1"/>
  <c r="E33" i="1"/>
  <c r="E36" i="1"/>
  <c r="E47" i="1"/>
  <c r="M43" i="1"/>
  <c r="C33" i="3"/>
  <c r="K23" i="1"/>
  <c r="K27" i="1"/>
  <c r="H36" i="1"/>
  <c r="C34" i="3"/>
  <c r="K36" i="1"/>
  <c r="M36" i="1"/>
  <c r="K29" i="1"/>
  <c r="I37" i="3"/>
  <c r="I38" i="3"/>
  <c r="C53" i="3"/>
  <c r="K33" i="1"/>
  <c r="C54" i="3"/>
  <c r="I50" i="3"/>
  <c r="H29" i="1" l="1"/>
  <c r="D20" i="5"/>
  <c r="F31" i="5" s="1"/>
  <c r="F32" i="5" s="1"/>
  <c r="E20" i="5"/>
  <c r="F34" i="5"/>
  <c r="F35" i="5" s="1"/>
  <c r="F26" i="4"/>
  <c r="H33" i="1" l="1"/>
  <c r="M33" i="1" s="1"/>
  <c r="M29" i="1"/>
  <c r="H51" i="1"/>
  <c r="K45" i="1"/>
  <c r="M45" i="1"/>
  <c r="F29" i="4"/>
  <c r="H31" i="4"/>
  <c r="K51" i="1" l="1"/>
  <c r="K47" i="1"/>
  <c r="M47" i="1" s="1"/>
  <c r="F32" i="4"/>
  <c r="F35" i="4"/>
</calcChain>
</file>

<file path=xl/sharedStrings.xml><?xml version="1.0" encoding="utf-8"?>
<sst xmlns="http://schemas.openxmlformats.org/spreadsheetml/2006/main" count="253" uniqueCount="170">
  <si>
    <t>Significant financing component - financing given</t>
  </si>
  <si>
    <t>Scenario</t>
  </si>
  <si>
    <t>A company sells a machine to customer X Ltd at price of 1mn</t>
  </si>
  <si>
    <t>General credit period granted is 3 months</t>
  </si>
  <si>
    <t>However, for X Ltd a credit period of 2 years was granted</t>
  </si>
  <si>
    <t xml:space="preserve">Step 1 - Identifying contract with the customer </t>
  </si>
  <si>
    <t>Yes</t>
  </si>
  <si>
    <t>Step 2 - Identifying performance obligations</t>
  </si>
  <si>
    <t>Single PO</t>
  </si>
  <si>
    <t>Sale of machine</t>
  </si>
  <si>
    <t>Step 3 - Identifying the transaction price</t>
  </si>
  <si>
    <t>Significant financing component involved</t>
  </si>
  <si>
    <t>Calculate PV of proceeds</t>
  </si>
  <si>
    <t>Market interest rates</t>
  </si>
  <si>
    <t>p.a.</t>
  </si>
  <si>
    <t>Present value</t>
  </si>
  <si>
    <t>Year</t>
  </si>
  <si>
    <t>Cash flow</t>
  </si>
  <si>
    <t>DF @ 10%</t>
  </si>
  <si>
    <t>PV</t>
  </si>
  <si>
    <t>Step 4 - Allocation of the transaction price to PO's</t>
  </si>
  <si>
    <t>No allocation as single PO</t>
  </si>
  <si>
    <t>Step 5 - Recognize revenue</t>
  </si>
  <si>
    <t xml:space="preserve">On date of sale </t>
  </si>
  <si>
    <t xml:space="preserve">Receivables </t>
  </si>
  <si>
    <t>Dr</t>
  </si>
  <si>
    <t>Revenue - Sale of goods</t>
  </si>
  <si>
    <t>Cr</t>
  </si>
  <si>
    <t>During year 1</t>
  </si>
  <si>
    <t>Interest income</t>
  </si>
  <si>
    <t>During year 2</t>
  </si>
  <si>
    <t>End of year 2</t>
  </si>
  <si>
    <t>Cash</t>
  </si>
  <si>
    <t>VAT</t>
  </si>
  <si>
    <t>DR</t>
  </si>
  <si>
    <t>Receivables</t>
  </si>
  <si>
    <t xml:space="preserve">VAT payable </t>
  </si>
  <si>
    <t>CR</t>
  </si>
  <si>
    <t>Significant financing component - financing received</t>
  </si>
  <si>
    <t>A furniture manufacturer sells furniture based on an upfront payment.</t>
  </si>
  <si>
    <t>Furnitures are delivered 2 years after the payment</t>
  </si>
  <si>
    <t>The furnitures are not unique and the manufacturer can sell the manufactured furniture easily to any customer</t>
  </si>
  <si>
    <t>B Ltd pays Rs.3mn on 1.1.2020 and places an order</t>
  </si>
  <si>
    <t>The furniture is to be delivered on 1.1.2022</t>
  </si>
  <si>
    <t>Sale of furniture</t>
  </si>
  <si>
    <t>Accrue interest on the proceeds received upfront</t>
  </si>
  <si>
    <t>Incremental borrowing rate of manufacturer</t>
  </si>
  <si>
    <t>Opening balance</t>
  </si>
  <si>
    <t>Interest</t>
  </si>
  <si>
    <t>Closing balance</t>
  </si>
  <si>
    <t>2020</t>
  </si>
  <si>
    <t>2021</t>
  </si>
  <si>
    <t>On 1.1.2020</t>
  </si>
  <si>
    <t>Customer liability</t>
  </si>
  <si>
    <t>During 2020</t>
  </si>
  <si>
    <t>Interest expense</t>
  </si>
  <si>
    <t>During 2021</t>
  </si>
  <si>
    <t>On 1.1.2022</t>
  </si>
  <si>
    <t>Revenue</t>
  </si>
  <si>
    <t>Taxes included in SP</t>
  </si>
  <si>
    <t>SP</t>
  </si>
  <si>
    <t>Tax</t>
  </si>
  <si>
    <t>Is the seller acting as a post box</t>
  </si>
  <si>
    <t xml:space="preserve">Amount paid by customer </t>
  </si>
  <si>
    <t>The seller is liable to pay the tax only when the customer pays it</t>
  </si>
  <si>
    <t>Then SP is</t>
  </si>
  <si>
    <t>Cost of vehicle imported</t>
  </si>
  <si>
    <t>Import duties</t>
  </si>
  <si>
    <t>Seller has to pay this regardless of whether the customer pays this amount or not</t>
  </si>
  <si>
    <t>Total cost incurred by seller</t>
  </si>
  <si>
    <t>Seller is not acting as a post box</t>
  </si>
  <si>
    <t>Profit margin</t>
  </si>
  <si>
    <t xml:space="preserve">Therefore the SP is </t>
  </si>
  <si>
    <t>Including tax of 120</t>
  </si>
  <si>
    <t>Selling price</t>
  </si>
  <si>
    <t>Multiple performance obligations</t>
  </si>
  <si>
    <t>Toyota Lanka sells a vehicle to a customer</t>
  </si>
  <si>
    <t>TL agrees that servicing of the vehicle will be done free of charge for the first 3 services</t>
  </si>
  <si>
    <t>TL provides servicing of vehicles to outsiders at a charge of Rs.50,000 per service</t>
  </si>
  <si>
    <t>Sales price of the vehicle</t>
  </si>
  <si>
    <t>Cost</t>
  </si>
  <si>
    <t>Value of the services</t>
  </si>
  <si>
    <t>Total value of the bundle of goods and services provided to the customer</t>
  </si>
  <si>
    <t>Price charged from the customer</t>
  </si>
  <si>
    <t>Single or Multiple</t>
  </si>
  <si>
    <t>Customer can make use of the vehicle without the servicing option</t>
  </si>
  <si>
    <t>Customer can get the vehicles serviced at 3rd party places as well</t>
  </si>
  <si>
    <t>Therefore this is not a single PO rather two separate PO's</t>
  </si>
  <si>
    <t>Sale of vehicle</t>
  </si>
  <si>
    <t>3mn x (3mn / 3.15mn)</t>
  </si>
  <si>
    <t>Servicing of vehicle</t>
  </si>
  <si>
    <t>3mn x (0.15mn / 3.15mn)</t>
  </si>
  <si>
    <t>Total</t>
  </si>
  <si>
    <t>At a point in time - when the vehicle is delivered to the customer</t>
  </si>
  <si>
    <t>Servicing of the vehicle</t>
  </si>
  <si>
    <t>At a point in time - when the customer brings the vehicle for servicing</t>
  </si>
  <si>
    <t>On sale date</t>
  </si>
  <si>
    <t>GP</t>
  </si>
  <si>
    <t>Revenue - Sale of vehicle</t>
  </si>
  <si>
    <t>CoS</t>
  </si>
  <si>
    <t>Liability</t>
  </si>
  <si>
    <t>When the service is done</t>
  </si>
  <si>
    <t>Revenue - servicing</t>
  </si>
  <si>
    <t>Construction contract</t>
  </si>
  <si>
    <t>Date</t>
  </si>
  <si>
    <t>1.1.2019</t>
  </si>
  <si>
    <t>31.12.2019</t>
  </si>
  <si>
    <t>31.12.2020</t>
  </si>
  <si>
    <t>31.12.2021</t>
  </si>
  <si>
    <t>Project</t>
  </si>
  <si>
    <t>Construct office complex in customer's land</t>
  </si>
  <si>
    <t>Number of floors</t>
  </si>
  <si>
    <t>Project time</t>
  </si>
  <si>
    <t>years</t>
  </si>
  <si>
    <t>Project cost - LKR</t>
  </si>
  <si>
    <t>mn</t>
  </si>
  <si>
    <t>Project price - LKR</t>
  </si>
  <si>
    <t>Bonus - if completed in 30 months</t>
  </si>
  <si>
    <t>Project progress</t>
  </si>
  <si>
    <t xml:space="preserve">  - Cost incurred to date</t>
  </si>
  <si>
    <t xml:space="preserve">  - Value of work done - certified</t>
  </si>
  <si>
    <t xml:space="preserve">  - Total expected cost</t>
  </si>
  <si>
    <t xml:space="preserve">  - Agreed revenue</t>
  </si>
  <si>
    <t xml:space="preserve">  - Achievement of bonus</t>
  </si>
  <si>
    <t>Not determinable</t>
  </si>
  <si>
    <t>Highly likely</t>
  </si>
  <si>
    <t>Achieved</t>
  </si>
  <si>
    <t xml:space="preserve">  - Variation - changes</t>
  </si>
  <si>
    <t xml:space="preserve">  - Contract revenue for accounting</t>
  </si>
  <si>
    <t>Percentage completed</t>
  </si>
  <si>
    <t xml:space="preserve">  - Based on cost incurred to date as a % of total expected cost</t>
  </si>
  <si>
    <t xml:space="preserve">  - Based on value of work certified 
Value of work done / Total contract revenue</t>
  </si>
  <si>
    <t>Calculation of revenue to be recognized</t>
  </si>
  <si>
    <t>Based on cost incurred to date</t>
  </si>
  <si>
    <t>Total revenue to-date</t>
  </si>
  <si>
    <t>Revenue recognized in previous years</t>
  </si>
  <si>
    <t>Revenue attributable to the current year</t>
  </si>
  <si>
    <t>Cost for the year</t>
  </si>
  <si>
    <t>Contract profits</t>
  </si>
  <si>
    <t>Statement of financial position</t>
  </si>
  <si>
    <t>Work in progress</t>
  </si>
  <si>
    <t>Based on value of work certified</t>
  </si>
  <si>
    <t>Customer loyalty points</t>
  </si>
  <si>
    <t>Allocation of the transaction price</t>
  </si>
  <si>
    <t>Value of goods sold</t>
  </si>
  <si>
    <t>Value of points sold</t>
  </si>
  <si>
    <t>Total value of items</t>
  </si>
  <si>
    <t>Price charged</t>
  </si>
  <si>
    <t xml:space="preserve">Price allocation </t>
  </si>
  <si>
    <t>Accounting</t>
  </si>
  <si>
    <t xml:space="preserve">  - Goods</t>
  </si>
  <si>
    <t>100,000 x 100,000 / 109,700</t>
  </si>
  <si>
    <t xml:space="preserve">Cash </t>
  </si>
  <si>
    <t xml:space="preserve">  - Loyalty points</t>
  </si>
  <si>
    <t>100,000 x 9,700 / 109,700</t>
  </si>
  <si>
    <t>Revenue - goods sold</t>
  </si>
  <si>
    <t>Liability - loyalty points</t>
  </si>
  <si>
    <t>During year 2, 4,500 of the points are redeemed, and C continues to expect that 9,700 points will be redeemed in total.
C calculates the revenue to be recognized and the corresponding reduction in the contract liability as follows</t>
  </si>
  <si>
    <t>Remaining number of points</t>
  </si>
  <si>
    <t>Balance of loyalty points liability</t>
  </si>
  <si>
    <t>Value per point</t>
  </si>
  <si>
    <t>Number of points redeemed</t>
  </si>
  <si>
    <t>Value of points redeemed</t>
  </si>
  <si>
    <t>Remaining loyalty points liability</t>
  </si>
  <si>
    <t>New estimated number of points</t>
  </si>
  <si>
    <t>Original loyalty points liability</t>
  </si>
  <si>
    <t>Number of points redeemed to date</t>
  </si>
  <si>
    <t>Value of points redeemed - cumulative</t>
  </si>
  <si>
    <t>Amount recognized in the previous year</t>
  </si>
  <si>
    <t>Amount applicable to the current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</si>
</sst>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u val="singleAccounting"/>
      <sz val="11"/>
      <color theme="1"/>
      <name val="Times New Roman"/>
      <family val="1"/>
    </font>
    <font>
      <b/>
      <i/>
      <sz val="11"/>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43" fontId="2" fillId="0" borderId="0" xfId="1" applyFont="1"/>
    <xf numFmtId="164" fontId="2" fillId="0" borderId="0" xfId="1" applyNumberFormat="1" applyFont="1"/>
    <xf numFmtId="164" fontId="2" fillId="0" borderId="0" xfId="1" applyNumberFormat="1" applyFont="1" applyAlignment="1">
      <alignment wrapText="1"/>
    </xf>
    <xf numFmtId="9" fontId="2" fillId="0" borderId="0" xfId="1" applyNumberFormat="1" applyFont="1"/>
    <xf numFmtId="10" fontId="2" fillId="0" borderId="0" xfId="1" applyNumberFormat="1" applyFont="1"/>
    <xf numFmtId="164" fontId="3" fillId="0" borderId="0" xfId="1" applyNumberFormat="1" applyFont="1"/>
    <xf numFmtId="164" fontId="4" fillId="0" borderId="0" xfId="1" applyNumberFormat="1" applyFont="1"/>
    <xf numFmtId="164" fontId="2" fillId="2" borderId="0" xfId="1" applyNumberFormat="1" applyFont="1" applyFill="1"/>
    <xf numFmtId="43" fontId="2" fillId="2" borderId="0" xfId="1" applyFont="1" applyFill="1"/>
    <xf numFmtId="164" fontId="5" fillId="0" borderId="0" xfId="1" applyNumberFormat="1" applyFont="1"/>
    <xf numFmtId="164" fontId="5" fillId="0" borderId="0" xfId="1" applyNumberFormat="1" applyFont="1" applyAlignment="1">
      <alignment wrapText="1"/>
    </xf>
    <xf numFmtId="43" fontId="2" fillId="0" borderId="0" xfId="1" applyFont="1" applyAlignment="1">
      <alignment wrapText="1"/>
    </xf>
    <xf numFmtId="43" fontId="2" fillId="0" borderId="0" xfId="1" quotePrefix="1" applyFont="1"/>
    <xf numFmtId="43" fontId="3" fillId="0" borderId="0" xfId="1" applyFont="1" applyAlignment="1">
      <alignment wrapText="1"/>
    </xf>
    <xf numFmtId="164" fontId="2" fillId="0" borderId="0" xfId="1" quotePrefix="1" applyNumberFormat="1" applyFont="1"/>
    <xf numFmtId="164" fontId="2" fillId="0" borderId="0" xfId="1" applyNumberFormat="1" applyFont="1" applyAlignment="1">
      <alignment horizontal="left" wrapText="1"/>
    </xf>
    <xf numFmtId="164" fontId="2" fillId="0" borderId="0" xfId="1" applyNumberFormat="1" applyFont="1" applyBorder="1" applyAlignment="1">
      <alignment horizontal="left" wrapText="1"/>
    </xf>
    <xf numFmtId="164" fontId="2" fillId="0" borderId="0" xfId="1" applyNumberFormat="1" applyFont="1" applyBorder="1"/>
    <xf numFmtId="43" fontId="2" fillId="0" borderId="0" xfId="1" applyFont="1" applyAlignment="1"/>
    <xf numFmtId="4" fontId="2" fillId="0" borderId="0" xfId="1" applyNumberFormat="1" applyFont="1"/>
    <xf numFmtId="43" fontId="3" fillId="0" borderId="0" xfId="1" applyFont="1"/>
    <xf numFmtId="164" fontId="2" fillId="3" borderId="0" xfId="1" applyNumberFormat="1" applyFont="1" applyFill="1"/>
    <xf numFmtId="43" fontId="2" fillId="3" borderId="0" xfId="1" applyFont="1" applyFill="1"/>
    <xf numFmtId="164" fontId="2" fillId="0" borderId="0" xfId="0" applyNumberFormat="1" applyFont="1"/>
    <xf numFmtId="164" fontId="2" fillId="4" borderId="0" xfId="1" applyNumberFormat="1" applyFont="1" applyFill="1"/>
    <xf numFmtId="164" fontId="2" fillId="4" borderId="0" xfId="1" applyNumberFormat="1" applyFont="1" applyFill="1" applyAlignment="1">
      <alignment wrapText="1"/>
    </xf>
    <xf numFmtId="10" fontId="2" fillId="4" borderId="0" xfId="1" applyNumberFormat="1" applyFont="1" applyFill="1"/>
    <xf numFmtId="164" fontId="2" fillId="0" borderId="0" xfId="1" applyNumberFormat="1"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9524</xdr:colOff>
      <xdr:row>19</xdr:row>
      <xdr:rowOff>114300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371474</xdr:colOff>
      <xdr:row>18</xdr:row>
      <xdr:rowOff>114300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466724</xdr:colOff>
      <xdr:row>19</xdr:row>
      <xdr:rowOff>114300</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133349</xdr:colOff>
      <xdr:row>15</xdr:row>
      <xdr:rowOff>142875</xdr:rowOff>
    </xdr:to>
    <xdr:sp macro="" textlink="">
      <xdr:nvSpPr>
        <xdr:cNvPr id="3" name="Rectangle 2"/>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360891</xdr:colOff>
      <xdr:row>16</xdr:row>
      <xdr:rowOff>124883</xdr:rowOff>
    </xdr:to>
    <xdr:sp macro="" textlink="">
      <xdr:nvSpPr>
        <xdr:cNvPr id="2" name="Rectangle 1"/>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xdr:colOff>
      <xdr:row>2</xdr:row>
      <xdr:rowOff>16328</xdr:rowOff>
    </xdr:from>
    <xdr:to>
      <xdr:col>8</xdr:col>
      <xdr:colOff>636814</xdr:colOff>
      <xdr:row>13</xdr:row>
      <xdr:rowOff>5443</xdr:rowOff>
    </xdr:to>
    <xdr:sp macro="" textlink="">
      <xdr:nvSpPr>
        <xdr:cNvPr id="2" name="TextBox 1">
          <a:extLst>
            <a:ext uri="{FF2B5EF4-FFF2-40B4-BE49-F238E27FC236}">
              <a16:creationId xmlns:a16="http://schemas.microsoft.com/office/drawing/2014/main" xmlns="" id="{8E5D29B7-61C3-4BDC-8514-FBAD3BC0FB57}"/>
            </a:ext>
          </a:extLst>
        </xdr:cNvPr>
        <xdr:cNvSpPr txBox="1"/>
      </xdr:nvSpPr>
      <xdr:spPr>
        <a:xfrm>
          <a:off x="21771" y="375557"/>
          <a:ext cx="9056914" cy="1964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Times New Roman" panose="02020603050405020304" pitchFamily="18" charset="0"/>
              <a:ea typeface="+mn-ea"/>
              <a:cs typeface="Times New Roman" panose="02020603050405020304" pitchFamily="18" charset="0"/>
            </a:rPr>
            <a:t>Company C operates a customer loyalty programme at its store, rewarding customers 1 point per 10 spent. Each point is redeemable for a cash value of 1 on future purchases. No other discounts or rebates are offered by C to customers. </a:t>
          </a:r>
        </a:p>
        <a:p>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During year 1, customers purchase products from the store for 100,000 and earn 10,000 points redeemable for future purchases at the store. C expects customers to redeem 97% of the points. The redemption estimate is made on the basis of C's past experience, which it assesses as being predictive of the amount of consideration to which it will be entitled. The stand-alone selling price of the products sold to customers without points is 100,000.</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endParaRPr lang="en-GB" sz="1100">
            <a:solidFill>
              <a:schemeClr val="dk1"/>
            </a:solidFill>
            <a:effectLst/>
            <a:latin typeface="Times New Roman" panose="02020603050405020304" pitchFamily="18" charset="0"/>
            <a:ea typeface="+mn-ea"/>
            <a:cs typeface="Times New Roman" panose="02020603050405020304" pitchFamily="18" charset="0"/>
          </a:endParaRPr>
        </a:p>
        <a:p>
          <a:r>
            <a:rPr lang="en-GB" sz="1100">
              <a:solidFill>
                <a:schemeClr val="dk1"/>
              </a:solidFill>
              <a:effectLst/>
              <a:latin typeface="Times New Roman" panose="02020603050405020304" pitchFamily="18" charset="0"/>
              <a:ea typeface="+mn-ea"/>
              <a:cs typeface="Times New Roman" panose="02020603050405020304" pitchFamily="18" charset="0"/>
            </a:rPr>
            <a:t>Because the points provide a material right to the customers that they would not receive without having purchased products from the store, C concludes that the points are a separate performance obligation of the contracts for the sale of those products - i.e. the customers paid for the points when purchasing products from the store.</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10886</xdr:colOff>
      <xdr:row>43</xdr:row>
      <xdr:rowOff>16328</xdr:rowOff>
    </xdr:from>
    <xdr:to>
      <xdr:col>7</xdr:col>
      <xdr:colOff>527958</xdr:colOff>
      <xdr:row>46</xdr:row>
      <xdr:rowOff>65314</xdr:rowOff>
    </xdr:to>
    <xdr:sp macro="" textlink="">
      <xdr:nvSpPr>
        <xdr:cNvPr id="3" name="TextBox 2">
          <a:extLst>
            <a:ext uri="{FF2B5EF4-FFF2-40B4-BE49-F238E27FC236}">
              <a16:creationId xmlns:a16="http://schemas.microsoft.com/office/drawing/2014/main" xmlns="" id="{0B1BD50B-6C2F-4D5F-BC39-0AE27A49B5E9}"/>
            </a:ext>
          </a:extLst>
        </xdr:cNvPr>
        <xdr:cNvSpPr txBox="1"/>
      </xdr:nvSpPr>
      <xdr:spPr>
        <a:xfrm>
          <a:off x="10886" y="6123214"/>
          <a:ext cx="7320643" cy="587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Times New Roman" panose="02020603050405020304" pitchFamily="18" charset="0"/>
              <a:ea typeface="+mn-ea"/>
              <a:cs typeface="Times New Roman" panose="02020603050405020304" pitchFamily="18" charset="0"/>
            </a:rPr>
            <a:t>During year 3, a further 4,000 points are redeemed. C updates its estimate, because it now expects 9,900 rather than</a:t>
          </a:r>
        </a:p>
        <a:p>
          <a:r>
            <a:rPr lang="en-US" sz="1100" b="0" i="0" u="none" strike="noStrike" baseline="0">
              <a:solidFill>
                <a:schemeClr val="dk1"/>
              </a:solidFill>
              <a:latin typeface="Times New Roman" panose="02020603050405020304" pitchFamily="18" charset="0"/>
              <a:ea typeface="+mn-ea"/>
              <a:cs typeface="Times New Roman" panose="02020603050405020304" pitchFamily="18" charset="0"/>
            </a:rPr>
            <a:t>9,700 points to be redeemed. C calculates the revenue to be recognized and the corresponding reduction in the contract liability</a:t>
          </a:r>
        </a:p>
        <a:p>
          <a:r>
            <a:rPr lang="en-US" sz="1100" b="0" i="0" u="none" strike="noStrike" baseline="0">
              <a:solidFill>
                <a:schemeClr val="dk1"/>
              </a:solidFill>
              <a:latin typeface="Times New Roman" panose="02020603050405020304" pitchFamily="18" charset="0"/>
              <a:ea typeface="+mn-ea"/>
              <a:cs typeface="Times New Roman" panose="02020603050405020304" pitchFamily="18" charset="0"/>
            </a:rPr>
            <a:t>as follows.</a:t>
          </a:r>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0</xdr:row>
      <xdr:rowOff>0</xdr:rowOff>
    </xdr:from>
    <xdr:to>
      <xdr:col>15</xdr:col>
      <xdr:colOff>161924</xdr:colOff>
      <xdr:row>19</xdr:row>
      <xdr:rowOff>114300</xdr:rowOff>
    </xdr:to>
    <xdr:sp macro="" textlink="">
      <xdr:nvSpPr>
        <xdr:cNvPr id="4" name="Rectangle 3"/>
        <xdr:cNvSpPr>
          <a:spLocks/>
        </xdr:cNvSpPr>
      </xdr:nvSpPr>
      <xdr:spPr>
        <a:xfrm>
          <a:off x="0" y="0"/>
          <a:ext cx="12468224" cy="3733800"/>
        </a:xfrm>
        <a:prstGeom prst="rect">
          <a:avLst/>
        </a:prstGeom>
        <a:blipFill dpi="0" rotWithShape="1">
          <a:blip xmlns:r="http://schemas.openxmlformats.org/officeDocument/2006/relationships" r:embed="rId1">
            <a:alphaModFix amt="10000"/>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L21" sqref="L21"/>
    </sheetView>
  </sheetViews>
  <sheetFormatPr defaultColWidth="9.28515625" defaultRowHeight="15" x14ac:dyDescent="0.25"/>
  <cols>
    <col min="1" max="1" width="41.5703125" style="2" customWidth="1"/>
    <col min="2" max="2" width="9.28515625" style="2"/>
    <col min="3" max="3" width="10.5703125" style="2" customWidth="1"/>
    <col min="4" max="4" width="18.28515625" style="2" customWidth="1"/>
    <col min="5" max="5" width="9.28515625" style="2"/>
    <col min="6" max="6" width="10.28515625" style="2" bestFit="1" customWidth="1"/>
    <col min="7" max="9" width="9.28515625" style="2"/>
    <col min="10" max="10" width="13.28515625" style="2" bestFit="1" customWidth="1"/>
    <col min="11" max="16384" width="9.28515625" style="2"/>
  </cols>
  <sheetData>
    <row r="1" spans="1:5" x14ac:dyDescent="0.25">
      <c r="A1" s="2" t="s">
        <v>0</v>
      </c>
    </row>
    <row r="3" spans="1:5" x14ac:dyDescent="0.25">
      <c r="A3" s="2" t="s">
        <v>1</v>
      </c>
      <c r="B3" s="2" t="s">
        <v>2</v>
      </c>
    </row>
    <row r="4" spans="1:5" x14ac:dyDescent="0.25">
      <c r="B4" s="2" t="s">
        <v>3</v>
      </c>
    </row>
    <row r="5" spans="1:5" x14ac:dyDescent="0.25">
      <c r="B5" s="2" t="s">
        <v>4</v>
      </c>
    </row>
    <row r="7" spans="1:5" x14ac:dyDescent="0.25">
      <c r="A7" s="19" t="s">
        <v>5</v>
      </c>
      <c r="B7" s="2" t="s">
        <v>6</v>
      </c>
    </row>
    <row r="8" spans="1:5" x14ac:dyDescent="0.25">
      <c r="A8" s="19"/>
    </row>
    <row r="9" spans="1:5" x14ac:dyDescent="0.25">
      <c r="A9" s="19" t="s">
        <v>7</v>
      </c>
      <c r="B9" s="2" t="s">
        <v>8</v>
      </c>
    </row>
    <row r="10" spans="1:5" x14ac:dyDescent="0.25">
      <c r="A10" s="19"/>
      <c r="B10" s="2" t="s">
        <v>9</v>
      </c>
    </row>
    <row r="11" spans="1:5" x14ac:dyDescent="0.25">
      <c r="A11" s="19"/>
    </row>
    <row r="12" spans="1:5" x14ac:dyDescent="0.25">
      <c r="A12" s="19" t="s">
        <v>10</v>
      </c>
      <c r="B12" s="2" t="s">
        <v>11</v>
      </c>
    </row>
    <row r="13" spans="1:5" x14ac:dyDescent="0.25">
      <c r="B13" s="2" t="s">
        <v>12</v>
      </c>
    </row>
    <row r="14" spans="1:5" x14ac:dyDescent="0.25">
      <c r="B14" s="2" t="s">
        <v>13</v>
      </c>
      <c r="D14" s="4">
        <v>0.1</v>
      </c>
      <c r="E14" s="2" t="s">
        <v>14</v>
      </c>
    </row>
    <row r="15" spans="1:5" x14ac:dyDescent="0.25">
      <c r="B15" s="2" t="s">
        <v>15</v>
      </c>
    </row>
    <row r="17" spans="1:8" x14ac:dyDescent="0.25">
      <c r="B17" s="2" t="s">
        <v>16</v>
      </c>
      <c r="C17" s="2" t="s">
        <v>17</v>
      </c>
      <c r="D17" s="2" t="s">
        <v>18</v>
      </c>
      <c r="E17" s="2" t="s">
        <v>19</v>
      </c>
    </row>
    <row r="18" spans="1:8" x14ac:dyDescent="0.25">
      <c r="B18" s="2">
        <v>0</v>
      </c>
      <c r="C18" s="2">
        <v>0</v>
      </c>
    </row>
    <row r="19" spans="1:8" x14ac:dyDescent="0.25">
      <c r="B19" s="2">
        <v>1</v>
      </c>
      <c r="C19" s="2">
        <v>0</v>
      </c>
      <c r="D19" s="20">
        <f>1/(1+$D$14)^B19</f>
        <v>0.90909090909090906</v>
      </c>
      <c r="E19" s="2">
        <f>C19*D19</f>
        <v>0</v>
      </c>
    </row>
    <row r="20" spans="1:8" x14ac:dyDescent="0.25">
      <c r="B20" s="2">
        <v>2</v>
      </c>
      <c r="C20" s="2">
        <v>1000000</v>
      </c>
      <c r="D20" s="20">
        <f>1/(1+$D$14)^B20</f>
        <v>0.82644628099173545</v>
      </c>
      <c r="E20" s="2">
        <f>C20*D20</f>
        <v>826446.2809917354</v>
      </c>
    </row>
    <row r="21" spans="1:8" x14ac:dyDescent="0.25">
      <c r="E21" s="6">
        <f>SUM(E19:E20)</f>
        <v>826446.2809917354</v>
      </c>
    </row>
    <row r="23" spans="1:8" ht="30" x14ac:dyDescent="0.25">
      <c r="A23" s="12" t="s">
        <v>20</v>
      </c>
      <c r="B23" s="2" t="s">
        <v>21</v>
      </c>
    </row>
    <row r="25" spans="1:8" x14ac:dyDescent="0.25">
      <c r="A25" s="12" t="s">
        <v>22</v>
      </c>
      <c r="B25" s="2" t="s">
        <v>23</v>
      </c>
      <c r="D25" s="2" t="s">
        <v>24</v>
      </c>
      <c r="E25" s="2" t="s">
        <v>25</v>
      </c>
      <c r="F25" s="2">
        <f>E21</f>
        <v>826446.2809917354</v>
      </c>
    </row>
    <row r="26" spans="1:8" ht="30" x14ac:dyDescent="0.25">
      <c r="D26" s="3" t="s">
        <v>26</v>
      </c>
      <c r="E26" s="2" t="s">
        <v>27</v>
      </c>
      <c r="F26" s="8">
        <f>F25</f>
        <v>826446.2809917354</v>
      </c>
    </row>
    <row r="28" spans="1:8" x14ac:dyDescent="0.25">
      <c r="B28" s="2" t="s">
        <v>28</v>
      </c>
      <c r="D28" s="2" t="s">
        <v>24</v>
      </c>
      <c r="E28" s="2" t="s">
        <v>25</v>
      </c>
      <c r="F28" s="2">
        <f>F25*D14</f>
        <v>82644.62809917354</v>
      </c>
    </row>
    <row r="29" spans="1:8" x14ac:dyDescent="0.25">
      <c r="D29" s="2" t="s">
        <v>29</v>
      </c>
      <c r="E29" s="2" t="s">
        <v>27</v>
      </c>
      <c r="F29" s="2">
        <f>F28</f>
        <v>82644.62809917354</v>
      </c>
    </row>
    <row r="31" spans="1:8" x14ac:dyDescent="0.25">
      <c r="B31" s="2" t="s">
        <v>30</v>
      </c>
      <c r="D31" s="2" t="s">
        <v>24</v>
      </c>
      <c r="E31" s="2" t="s">
        <v>25</v>
      </c>
      <c r="F31" s="2">
        <f>(F25+F28)*D14</f>
        <v>90909.090909090897</v>
      </c>
      <c r="H31" s="2">
        <f>F25+F28</f>
        <v>909090.90909090894</v>
      </c>
    </row>
    <row r="32" spans="1:8" x14ac:dyDescent="0.25">
      <c r="D32" s="2" t="s">
        <v>29</v>
      </c>
      <c r="E32" s="2" t="s">
        <v>27</v>
      </c>
      <c r="F32" s="2">
        <f>F31</f>
        <v>90909.090909090897</v>
      </c>
    </row>
    <row r="34" spans="2:11" x14ac:dyDescent="0.25">
      <c r="B34" s="2" t="s">
        <v>31</v>
      </c>
      <c r="D34" s="2" t="s">
        <v>32</v>
      </c>
      <c r="E34" s="2" t="s">
        <v>25</v>
      </c>
      <c r="F34" s="2">
        <f>C20</f>
        <v>1000000</v>
      </c>
      <c r="H34" s="2">
        <f>F34*8%</f>
        <v>80000</v>
      </c>
      <c r="I34" s="2" t="s">
        <v>33</v>
      </c>
      <c r="J34" s="2" t="s">
        <v>32</v>
      </c>
      <c r="K34" s="2" t="s">
        <v>34</v>
      </c>
    </row>
    <row r="35" spans="2:11" x14ac:dyDescent="0.25">
      <c r="D35" s="2" t="s">
        <v>35</v>
      </c>
      <c r="E35" s="2" t="s">
        <v>27</v>
      </c>
      <c r="F35" s="2">
        <f>F25+F28+F31</f>
        <v>999999.99999999988</v>
      </c>
      <c r="J35" s="2" t="s">
        <v>36</v>
      </c>
      <c r="K35" s="2" t="s">
        <v>37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XFD1048576"/>
    </sheetView>
  </sheetViews>
  <sheetFormatPr defaultColWidth="9.28515625" defaultRowHeight="15" x14ac:dyDescent="0.25"/>
  <cols>
    <col min="1" max="1" width="40.5703125" style="2" customWidth="1"/>
    <col min="2" max="2" width="9.28515625" style="2"/>
    <col min="3" max="3" width="10.28515625" style="2" bestFit="1" customWidth="1"/>
    <col min="4" max="4" width="17.140625" style="2" customWidth="1"/>
    <col min="5" max="6" width="10.28515625" style="2" bestFit="1" customWidth="1"/>
    <col min="7" max="16384" width="9.28515625" style="2"/>
  </cols>
  <sheetData>
    <row r="1" spans="1:7" x14ac:dyDescent="0.25">
      <c r="A1" s="2" t="s">
        <v>38</v>
      </c>
    </row>
    <row r="3" spans="1:7" x14ac:dyDescent="0.25">
      <c r="A3" s="2" t="s">
        <v>1</v>
      </c>
      <c r="B3" s="2" t="s">
        <v>39</v>
      </c>
    </row>
    <row r="4" spans="1:7" x14ac:dyDescent="0.25">
      <c r="B4" s="2" t="s">
        <v>40</v>
      </c>
    </row>
    <row r="5" spans="1:7" x14ac:dyDescent="0.25">
      <c r="B5" s="2" t="s">
        <v>41</v>
      </c>
    </row>
    <row r="6" spans="1:7" x14ac:dyDescent="0.25">
      <c r="B6" s="2" t="s">
        <v>42</v>
      </c>
    </row>
    <row r="7" spans="1:7" x14ac:dyDescent="0.25">
      <c r="B7" s="2" t="s">
        <v>43</v>
      </c>
    </row>
    <row r="9" spans="1:7" x14ac:dyDescent="0.25">
      <c r="A9" s="19" t="s">
        <v>5</v>
      </c>
      <c r="B9" s="2" t="s">
        <v>6</v>
      </c>
    </row>
    <row r="10" spans="1:7" x14ac:dyDescent="0.25">
      <c r="A10" s="19"/>
    </row>
    <row r="11" spans="1:7" x14ac:dyDescent="0.25">
      <c r="A11" s="19" t="s">
        <v>7</v>
      </c>
      <c r="B11" s="2" t="s">
        <v>8</v>
      </c>
    </row>
    <row r="12" spans="1:7" x14ac:dyDescent="0.25">
      <c r="A12" s="19"/>
      <c r="B12" s="2" t="s">
        <v>44</v>
      </c>
    </row>
    <row r="13" spans="1:7" x14ac:dyDescent="0.25">
      <c r="A13" s="19"/>
    </row>
    <row r="14" spans="1:7" x14ac:dyDescent="0.25">
      <c r="A14" s="19" t="s">
        <v>10</v>
      </c>
      <c r="B14" s="2" t="s">
        <v>11</v>
      </c>
    </row>
    <row r="15" spans="1:7" x14ac:dyDescent="0.25">
      <c r="B15" s="2" t="s">
        <v>45</v>
      </c>
    </row>
    <row r="16" spans="1:7" x14ac:dyDescent="0.25">
      <c r="B16" s="2" t="s">
        <v>46</v>
      </c>
      <c r="G16" s="4">
        <v>0.08</v>
      </c>
    </row>
    <row r="18" spans="1:7" ht="30" x14ac:dyDescent="0.25">
      <c r="B18" s="2" t="s">
        <v>16</v>
      </c>
      <c r="C18" s="3" t="s">
        <v>47</v>
      </c>
      <c r="D18" s="2" t="s">
        <v>48</v>
      </c>
      <c r="E18" s="3" t="s">
        <v>49</v>
      </c>
    </row>
    <row r="19" spans="1:7" x14ac:dyDescent="0.25">
      <c r="B19" s="15" t="s">
        <v>50</v>
      </c>
      <c r="C19" s="2">
        <v>3000000</v>
      </c>
      <c r="D19" s="2">
        <f>C19*G16</f>
        <v>240000</v>
      </c>
      <c r="E19" s="2">
        <f>C19+D19</f>
        <v>3240000</v>
      </c>
      <c r="G19" s="2">
        <v>240000</v>
      </c>
    </row>
    <row r="20" spans="1:7" x14ac:dyDescent="0.25">
      <c r="B20" s="15" t="s">
        <v>51</v>
      </c>
      <c r="C20" s="2">
        <f>E19</f>
        <v>3240000</v>
      </c>
      <c r="D20" s="2">
        <f>C20*G16</f>
        <v>259200</v>
      </c>
      <c r="E20" s="2">
        <f>C20+D20</f>
        <v>3499200</v>
      </c>
      <c r="G20" s="2">
        <f>G19*0.05</f>
        <v>12000</v>
      </c>
    </row>
    <row r="23" spans="1:7" ht="29.25" customHeight="1" x14ac:dyDescent="0.25">
      <c r="A23" s="12" t="s">
        <v>20</v>
      </c>
      <c r="B23" s="2" t="s">
        <v>21</v>
      </c>
    </row>
    <row r="25" spans="1:7" x14ac:dyDescent="0.25">
      <c r="A25" s="12" t="s">
        <v>22</v>
      </c>
      <c r="B25" s="2" t="s">
        <v>52</v>
      </c>
      <c r="D25" s="2" t="s">
        <v>32</v>
      </c>
      <c r="E25" s="2" t="s">
        <v>25</v>
      </c>
      <c r="F25" s="2">
        <v>3000000</v>
      </c>
    </row>
    <row r="26" spans="1:7" x14ac:dyDescent="0.25">
      <c r="D26" s="2" t="s">
        <v>53</v>
      </c>
      <c r="E26" s="2" t="s">
        <v>27</v>
      </c>
      <c r="F26" s="2">
        <f>F25</f>
        <v>3000000</v>
      </c>
    </row>
    <row r="28" spans="1:7" x14ac:dyDescent="0.25">
      <c r="B28" s="2" t="s">
        <v>54</v>
      </c>
      <c r="D28" s="2" t="s">
        <v>55</v>
      </c>
      <c r="E28" s="2" t="s">
        <v>25</v>
      </c>
      <c r="F28" s="2">
        <f>D19</f>
        <v>240000</v>
      </c>
    </row>
    <row r="29" spans="1:7" x14ac:dyDescent="0.25">
      <c r="D29" s="2" t="s">
        <v>53</v>
      </c>
      <c r="E29" s="2" t="s">
        <v>27</v>
      </c>
      <c r="F29" s="2">
        <f>F28</f>
        <v>240000</v>
      </c>
    </row>
    <row r="31" spans="1:7" x14ac:dyDescent="0.25">
      <c r="B31" s="2" t="s">
        <v>56</v>
      </c>
      <c r="D31" s="2" t="s">
        <v>55</v>
      </c>
      <c r="E31" s="2" t="s">
        <v>25</v>
      </c>
      <c r="F31" s="2">
        <f>D20</f>
        <v>259200</v>
      </c>
    </row>
    <row r="32" spans="1:7" x14ac:dyDescent="0.25">
      <c r="D32" s="2" t="s">
        <v>53</v>
      </c>
      <c r="E32" s="2" t="s">
        <v>27</v>
      </c>
      <c r="F32" s="2">
        <f>F31</f>
        <v>259200</v>
      </c>
    </row>
    <row r="34" spans="2:6" x14ac:dyDescent="0.25">
      <c r="B34" s="2" t="s">
        <v>57</v>
      </c>
      <c r="D34" s="2" t="s">
        <v>58</v>
      </c>
      <c r="E34" s="2" t="s">
        <v>27</v>
      </c>
      <c r="F34" s="2">
        <f>F26+F29+F32</f>
        <v>3499200</v>
      </c>
    </row>
    <row r="35" spans="2:6" x14ac:dyDescent="0.25">
      <c r="D35" s="2" t="s">
        <v>53</v>
      </c>
      <c r="E35" s="2" t="s">
        <v>25</v>
      </c>
      <c r="F35" s="2">
        <f>F34</f>
        <v>3499200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50" zoomScaleSheetLayoutView="100" workbookViewId="0">
      <selection sqref="A1:XFD1048576"/>
    </sheetView>
  </sheetViews>
  <sheetFormatPr defaultColWidth="8.5703125" defaultRowHeight="15" x14ac:dyDescent="0.25"/>
  <cols>
    <col min="1" max="16384" width="8.5703125" style="24"/>
  </cols>
  <sheetData>
    <row r="1" spans="1:12" x14ac:dyDescent="0.25">
      <c r="A1" s="24" t="s">
        <v>59</v>
      </c>
    </row>
    <row r="3" spans="1:12" x14ac:dyDescent="0.25">
      <c r="A3" s="24">
        <v>1</v>
      </c>
      <c r="B3" s="24" t="s">
        <v>60</v>
      </c>
      <c r="E3" s="24">
        <v>100</v>
      </c>
    </row>
    <row r="4" spans="1:12" x14ac:dyDescent="0.25">
      <c r="B4" s="24" t="s">
        <v>33</v>
      </c>
      <c r="E4" s="24">
        <v>8</v>
      </c>
      <c r="G4" s="24" t="s">
        <v>61</v>
      </c>
      <c r="H4" s="24" t="s">
        <v>62</v>
      </c>
    </row>
    <row r="5" spans="1:12" x14ac:dyDescent="0.25">
      <c r="B5" s="24" t="s">
        <v>63</v>
      </c>
      <c r="E5" s="24">
        <f>E3+E4</f>
        <v>108</v>
      </c>
      <c r="H5" s="24" t="s">
        <v>64</v>
      </c>
    </row>
    <row r="6" spans="1:12" x14ac:dyDescent="0.25">
      <c r="H6" s="24" t="s">
        <v>65</v>
      </c>
      <c r="J6" s="24">
        <f>E3</f>
        <v>100</v>
      </c>
    </row>
    <row r="8" spans="1:12" x14ac:dyDescent="0.25">
      <c r="A8" s="24">
        <v>2</v>
      </c>
      <c r="B8" s="24" t="s">
        <v>66</v>
      </c>
      <c r="E8" s="24">
        <v>100</v>
      </c>
    </row>
    <row r="9" spans="1:12" x14ac:dyDescent="0.25">
      <c r="B9" s="24" t="s">
        <v>67</v>
      </c>
      <c r="E9" s="24">
        <v>120</v>
      </c>
      <c r="G9" s="24" t="s">
        <v>61</v>
      </c>
      <c r="H9" s="24" t="s">
        <v>68</v>
      </c>
    </row>
    <row r="10" spans="1:12" x14ac:dyDescent="0.25">
      <c r="B10" s="24" t="s">
        <v>69</v>
      </c>
      <c r="E10" s="24">
        <f>E8+E9</f>
        <v>220</v>
      </c>
      <c r="H10" s="24" t="s">
        <v>70</v>
      </c>
    </row>
    <row r="11" spans="1:12" x14ac:dyDescent="0.25">
      <c r="B11" s="24" t="s">
        <v>71</v>
      </c>
      <c r="E11" s="24">
        <v>80</v>
      </c>
      <c r="H11" s="24" t="s">
        <v>72</v>
      </c>
      <c r="K11" s="24">
        <f>E12</f>
        <v>300</v>
      </c>
      <c r="L11" s="24" t="s">
        <v>73</v>
      </c>
    </row>
    <row r="12" spans="1:12" x14ac:dyDescent="0.25">
      <c r="B12" s="24" t="s">
        <v>74</v>
      </c>
      <c r="E12" s="24">
        <f>E10+E11</f>
        <v>300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workbookViewId="0">
      <selection sqref="A1:XFD1048576"/>
    </sheetView>
  </sheetViews>
  <sheetFormatPr defaultColWidth="9.28515625" defaultRowHeight="15" x14ac:dyDescent="0.25"/>
  <cols>
    <col min="1" max="1" width="34" style="12" bestFit="1" customWidth="1"/>
    <col min="2" max="2" width="23.28515625" style="1" customWidth="1"/>
    <col min="3" max="3" width="22.140625" style="1" customWidth="1"/>
    <col min="4" max="4" width="12.85546875" style="1" bestFit="1" customWidth="1"/>
    <col min="5" max="5" width="13.42578125" style="1" bestFit="1" customWidth="1"/>
    <col min="6" max="6" width="12.85546875" style="1" bestFit="1" customWidth="1"/>
    <col min="7" max="7" width="13.140625" style="1" bestFit="1" customWidth="1"/>
    <col min="8" max="8" width="13.42578125" style="1" bestFit="1" customWidth="1"/>
    <col min="9" max="9" width="12" style="1" bestFit="1" customWidth="1"/>
    <col min="10" max="16384" width="9.28515625" style="1"/>
  </cols>
  <sheetData>
    <row r="2" spans="1:5" x14ac:dyDescent="0.25">
      <c r="A2" s="14" t="s">
        <v>75</v>
      </c>
    </row>
    <row r="4" spans="1:5" x14ac:dyDescent="0.25">
      <c r="A4" s="12" t="s">
        <v>1</v>
      </c>
      <c r="B4" s="1" t="s">
        <v>76</v>
      </c>
    </row>
    <row r="5" spans="1:5" x14ac:dyDescent="0.25">
      <c r="B5" s="1" t="s">
        <v>77</v>
      </c>
    </row>
    <row r="6" spans="1:5" x14ac:dyDescent="0.25">
      <c r="B6" s="1" t="s">
        <v>78</v>
      </c>
    </row>
    <row r="7" spans="1:5" x14ac:dyDescent="0.25">
      <c r="A7" s="12" t="s">
        <v>79</v>
      </c>
      <c r="B7" s="2">
        <v>3000000</v>
      </c>
      <c r="D7" s="1" t="s">
        <v>80</v>
      </c>
      <c r="E7" s="2">
        <v>2000000</v>
      </c>
    </row>
    <row r="8" spans="1:5" x14ac:dyDescent="0.25">
      <c r="A8" s="12" t="s">
        <v>81</v>
      </c>
      <c r="B8" s="2">
        <f>50000*3</f>
        <v>150000</v>
      </c>
    </row>
    <row r="9" spans="1:5" s="21" customFormat="1" ht="42.75" x14ac:dyDescent="0.2">
      <c r="A9" s="14" t="s">
        <v>82</v>
      </c>
      <c r="B9" s="6">
        <f>B7+B8</f>
        <v>3150000</v>
      </c>
    </row>
    <row r="10" spans="1:5" x14ac:dyDescent="0.25">
      <c r="A10" s="12" t="s">
        <v>83</v>
      </c>
      <c r="B10" s="2">
        <f>B7</f>
        <v>3000000</v>
      </c>
    </row>
    <row r="12" spans="1:5" ht="30" x14ac:dyDescent="0.25">
      <c r="A12" s="12" t="s">
        <v>5</v>
      </c>
      <c r="C12" s="1" t="s">
        <v>6</v>
      </c>
    </row>
    <row r="14" spans="1:5" ht="30" x14ac:dyDescent="0.25">
      <c r="A14" s="12" t="s">
        <v>7</v>
      </c>
      <c r="C14" s="1" t="s">
        <v>84</v>
      </c>
    </row>
    <row r="15" spans="1:5" x14ac:dyDescent="0.25">
      <c r="C15" s="1" t="s">
        <v>85</v>
      </c>
    </row>
    <row r="16" spans="1:5" x14ac:dyDescent="0.25">
      <c r="C16" s="1" t="s">
        <v>86</v>
      </c>
    </row>
    <row r="17" spans="1:9" x14ac:dyDescent="0.25">
      <c r="C17" s="1" t="s">
        <v>87</v>
      </c>
    </row>
    <row r="19" spans="1:9" ht="30" x14ac:dyDescent="0.25">
      <c r="A19" s="12" t="s">
        <v>10</v>
      </c>
      <c r="B19" s="2">
        <f>B10</f>
        <v>3000000</v>
      </c>
    </row>
    <row r="21" spans="1:9" ht="30" x14ac:dyDescent="0.25">
      <c r="A21" s="12" t="s">
        <v>20</v>
      </c>
      <c r="B21" s="1" t="s">
        <v>88</v>
      </c>
      <c r="C21" s="13" t="s">
        <v>89</v>
      </c>
      <c r="D21" s="2">
        <f>B10*B7/B9</f>
        <v>2857142.8571428573</v>
      </c>
      <c r="F21" s="5">
        <f>B7/B9</f>
        <v>0.95238095238095233</v>
      </c>
      <c r="G21" s="1">
        <f>B10*F21</f>
        <v>2857142.8571428568</v>
      </c>
    </row>
    <row r="22" spans="1:9" x14ac:dyDescent="0.25">
      <c r="B22" s="1" t="s">
        <v>90</v>
      </c>
      <c r="C22" s="1" t="s">
        <v>91</v>
      </c>
      <c r="D22" s="2">
        <f>B10*B8/B9</f>
        <v>142857.14285714287</v>
      </c>
      <c r="F22" s="5">
        <f>B8/B9</f>
        <v>4.7619047619047616E-2</v>
      </c>
      <c r="G22" s="1">
        <f>F22*B10</f>
        <v>142857.14285714284</v>
      </c>
    </row>
    <row r="23" spans="1:9" x14ac:dyDescent="0.25">
      <c r="B23" s="21" t="s">
        <v>92</v>
      </c>
      <c r="C23" s="21"/>
      <c r="D23" s="6">
        <f>SUM(D21:D22)</f>
        <v>3000000</v>
      </c>
      <c r="F23" s="2"/>
    </row>
    <row r="25" spans="1:9" x14ac:dyDescent="0.25">
      <c r="A25" s="12" t="s">
        <v>22</v>
      </c>
      <c r="B25" s="1" t="s">
        <v>88</v>
      </c>
      <c r="C25" s="1" t="s">
        <v>93</v>
      </c>
    </row>
    <row r="26" spans="1:9" x14ac:dyDescent="0.25">
      <c r="B26" s="1" t="s">
        <v>94</v>
      </c>
      <c r="C26" s="1" t="s">
        <v>95</v>
      </c>
    </row>
    <row r="28" spans="1:9" x14ac:dyDescent="0.25">
      <c r="B28" s="1" t="s">
        <v>96</v>
      </c>
      <c r="C28" s="1" t="s">
        <v>32</v>
      </c>
      <c r="D28" s="1" t="s">
        <v>25</v>
      </c>
      <c r="E28" s="2">
        <f>D23</f>
        <v>3000000</v>
      </c>
      <c r="I28" s="1" t="s">
        <v>97</v>
      </c>
    </row>
    <row r="29" spans="1:9" x14ac:dyDescent="0.25">
      <c r="C29" s="1" t="s">
        <v>98</v>
      </c>
      <c r="D29" s="1" t="s">
        <v>27</v>
      </c>
      <c r="E29" s="2">
        <f>D21</f>
        <v>2857142.8571428573</v>
      </c>
      <c r="G29" s="1" t="s">
        <v>99</v>
      </c>
      <c r="H29" s="1">
        <f>E7</f>
        <v>2000000</v>
      </c>
      <c r="I29" s="1">
        <f>E29-H29</f>
        <v>857142.85714285728</v>
      </c>
    </row>
    <row r="30" spans="1:9" x14ac:dyDescent="0.25">
      <c r="C30" s="1" t="s">
        <v>100</v>
      </c>
      <c r="D30" s="1" t="s">
        <v>27</v>
      </c>
      <c r="E30" s="2">
        <f>D22</f>
        <v>142857.14285714287</v>
      </c>
    </row>
    <row r="32" spans="1:9" x14ac:dyDescent="0.25">
      <c r="B32" s="1" t="s">
        <v>101</v>
      </c>
      <c r="C32" s="1" t="s">
        <v>102</v>
      </c>
      <c r="D32" s="1" t="s">
        <v>27</v>
      </c>
      <c r="E32" s="2">
        <f>E30/3</f>
        <v>47619.047619047626</v>
      </c>
    </row>
    <row r="33" spans="3:5" x14ac:dyDescent="0.25">
      <c r="C33" s="1" t="s">
        <v>100</v>
      </c>
      <c r="D33" s="1" t="s">
        <v>25</v>
      </c>
      <c r="E33" s="2">
        <f>E32</f>
        <v>47619.047619047626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90" zoomScaleNormal="90" workbookViewId="0">
      <pane xSplit="1" ySplit="4" topLeftCell="B5" activePane="bottomRight" state="frozen"/>
      <selection activeCell="H25" sqref="H25"/>
      <selection pane="topRight" activeCell="H25" sqref="H25"/>
      <selection pane="bottomLeft" activeCell="H25" sqref="H25"/>
      <selection pane="bottomRight" activeCell="H25" sqref="H25"/>
    </sheetView>
  </sheetViews>
  <sheetFormatPr defaultColWidth="9.28515625" defaultRowHeight="15" x14ac:dyDescent="0.25"/>
  <cols>
    <col min="1" max="1" width="37.140625" style="2" customWidth="1"/>
    <col min="2" max="2" width="15.140625" style="2" customWidth="1"/>
    <col min="3" max="3" width="9.28515625" style="2"/>
    <col min="4" max="4" width="5" style="2" customWidth="1"/>
    <col min="5" max="5" width="11.28515625" style="2" bestFit="1" customWidth="1"/>
    <col min="6" max="6" width="2.85546875" style="2" customWidth="1"/>
    <col min="7" max="7" width="3.42578125" style="2" customWidth="1"/>
    <col min="8" max="8" width="11.28515625" style="2" bestFit="1" customWidth="1"/>
    <col min="9" max="9" width="2.85546875" style="2" customWidth="1"/>
    <col min="10" max="10" width="3.42578125" style="2" customWidth="1"/>
    <col min="11" max="11" width="11.28515625" style="2" bestFit="1" customWidth="1"/>
    <col min="12" max="12" width="2.85546875" style="2" customWidth="1"/>
    <col min="13" max="16384" width="9.28515625" style="2"/>
  </cols>
  <sheetData>
    <row r="1" spans="1:13" x14ac:dyDescent="0.25">
      <c r="A1" s="6" t="s">
        <v>103</v>
      </c>
    </row>
    <row r="3" spans="1:13" s="6" customFormat="1" ht="14.25" x14ac:dyDescent="0.2">
      <c r="A3" s="6" t="s">
        <v>104</v>
      </c>
      <c r="B3" s="6" t="s">
        <v>105</v>
      </c>
      <c r="E3" s="6" t="s">
        <v>106</v>
      </c>
      <c r="H3" s="6" t="s">
        <v>107</v>
      </c>
      <c r="K3" s="6" t="s">
        <v>108</v>
      </c>
      <c r="M3" s="6" t="s">
        <v>92</v>
      </c>
    </row>
    <row r="4" spans="1:13" ht="60" x14ac:dyDescent="0.25">
      <c r="A4" s="10" t="s">
        <v>109</v>
      </c>
      <c r="B4" s="11" t="s">
        <v>110</v>
      </c>
    </row>
    <row r="5" spans="1:13" x14ac:dyDescent="0.25">
      <c r="A5" s="2" t="s">
        <v>111</v>
      </c>
      <c r="B5" s="2">
        <v>10</v>
      </c>
    </row>
    <row r="6" spans="1:13" x14ac:dyDescent="0.25">
      <c r="A6" s="2" t="s">
        <v>112</v>
      </c>
      <c r="B6" s="2">
        <v>3</v>
      </c>
      <c r="C6" s="2" t="s">
        <v>113</v>
      </c>
    </row>
    <row r="7" spans="1:13" x14ac:dyDescent="0.25">
      <c r="A7" s="2" t="s">
        <v>114</v>
      </c>
      <c r="B7" s="2">
        <v>80</v>
      </c>
      <c r="C7" s="2" t="s">
        <v>115</v>
      </c>
    </row>
    <row r="8" spans="1:13" x14ac:dyDescent="0.25">
      <c r="A8" s="2" t="s">
        <v>116</v>
      </c>
      <c r="B8" s="2">
        <v>100</v>
      </c>
      <c r="C8" s="2" t="s">
        <v>115</v>
      </c>
    </row>
    <row r="9" spans="1:13" x14ac:dyDescent="0.25">
      <c r="A9" s="2" t="s">
        <v>117</v>
      </c>
      <c r="B9" s="2">
        <v>10</v>
      </c>
      <c r="C9" s="2" t="s">
        <v>115</v>
      </c>
    </row>
    <row r="10" spans="1:13" x14ac:dyDescent="0.25">
      <c r="A10" s="2" t="s">
        <v>118</v>
      </c>
    </row>
    <row r="11" spans="1:13" x14ac:dyDescent="0.25">
      <c r="A11" s="2" t="s">
        <v>119</v>
      </c>
      <c r="B11" s="2">
        <v>0</v>
      </c>
      <c r="E11" s="2">
        <v>30</v>
      </c>
      <c r="H11" s="2">
        <v>65</v>
      </c>
      <c r="K11" s="2">
        <v>90</v>
      </c>
    </row>
    <row r="12" spans="1:13" s="25" customFormat="1" x14ac:dyDescent="0.25">
      <c r="A12" s="25" t="s">
        <v>120</v>
      </c>
      <c r="B12" s="25">
        <v>0</v>
      </c>
      <c r="E12" s="25">
        <v>36</v>
      </c>
      <c r="H12" s="25">
        <v>83</v>
      </c>
      <c r="K12" s="25">
        <v>118</v>
      </c>
    </row>
    <row r="13" spans="1:13" x14ac:dyDescent="0.25">
      <c r="A13" s="2" t="s">
        <v>121</v>
      </c>
      <c r="B13" s="2">
        <f>B7</f>
        <v>80</v>
      </c>
      <c r="E13" s="2">
        <v>85</v>
      </c>
      <c r="H13" s="2">
        <v>88</v>
      </c>
      <c r="K13" s="2">
        <v>90</v>
      </c>
    </row>
    <row r="15" spans="1:13" x14ac:dyDescent="0.25">
      <c r="A15" s="2" t="s">
        <v>122</v>
      </c>
      <c r="B15" s="2">
        <f>B8</f>
        <v>100</v>
      </c>
      <c r="E15" s="2">
        <f>B15</f>
        <v>100</v>
      </c>
      <c r="H15" s="2">
        <v>100</v>
      </c>
      <c r="K15" s="2">
        <f>H15</f>
        <v>100</v>
      </c>
    </row>
    <row r="16" spans="1:13" x14ac:dyDescent="0.25">
      <c r="A16" s="2" t="s">
        <v>123</v>
      </c>
      <c r="B16" s="2" t="s">
        <v>124</v>
      </c>
      <c r="E16" s="2" t="s">
        <v>124</v>
      </c>
      <c r="H16" s="2" t="s">
        <v>125</v>
      </c>
      <c r="K16" s="2" t="s">
        <v>126</v>
      </c>
    </row>
    <row r="17" spans="1:13" x14ac:dyDescent="0.25">
      <c r="A17" s="2" t="s">
        <v>127</v>
      </c>
      <c r="B17" s="2">
        <v>0</v>
      </c>
      <c r="E17" s="2">
        <v>8</v>
      </c>
      <c r="H17" s="2">
        <v>8</v>
      </c>
      <c r="K17" s="2">
        <f>H17</f>
        <v>8</v>
      </c>
    </row>
    <row r="18" spans="1:13" s="6" customFormat="1" ht="14.25" x14ac:dyDescent="0.2">
      <c r="A18" s="6" t="s">
        <v>128</v>
      </c>
      <c r="B18" s="6">
        <f>B8</f>
        <v>100</v>
      </c>
      <c r="E18" s="6">
        <f>E15+E17</f>
        <v>108</v>
      </c>
      <c r="H18" s="6">
        <f>H15+H17+B9</f>
        <v>118</v>
      </c>
      <c r="K18" s="6">
        <f>K15+K17+B9</f>
        <v>118</v>
      </c>
    </row>
    <row r="20" spans="1:13" x14ac:dyDescent="0.25">
      <c r="A20" s="6" t="s">
        <v>129</v>
      </c>
    </row>
    <row r="21" spans="1:13" ht="30" x14ac:dyDescent="0.25">
      <c r="A21" s="3" t="s">
        <v>130</v>
      </c>
      <c r="E21" s="5">
        <f>E11/E13</f>
        <v>0.35294117647058826</v>
      </c>
      <c r="H21" s="5">
        <f>H11/H13</f>
        <v>0.73863636363636365</v>
      </c>
      <c r="K21" s="5">
        <f>K11/K13</f>
        <v>1</v>
      </c>
    </row>
    <row r="23" spans="1:13" s="25" customFormat="1" ht="45" x14ac:dyDescent="0.25">
      <c r="A23" s="26" t="s">
        <v>131</v>
      </c>
      <c r="E23" s="27">
        <f>E12/E18</f>
        <v>0.33333333333333331</v>
      </c>
      <c r="H23" s="27">
        <f>H12/H18</f>
        <v>0.70338983050847459</v>
      </c>
      <c r="K23" s="27">
        <f>K12/K18</f>
        <v>1</v>
      </c>
    </row>
    <row r="25" spans="1:13" x14ac:dyDescent="0.25">
      <c r="A25" s="2" t="s">
        <v>132</v>
      </c>
    </row>
    <row r="26" spans="1:13" ht="16.5" x14ac:dyDescent="0.35">
      <c r="A26" s="7" t="s">
        <v>133</v>
      </c>
    </row>
    <row r="27" spans="1:13" x14ac:dyDescent="0.25">
      <c r="A27" s="2" t="s">
        <v>134</v>
      </c>
      <c r="E27" s="1">
        <f>E21*E18</f>
        <v>38.117647058823529</v>
      </c>
      <c r="H27" s="1">
        <f>H21*H18</f>
        <v>87.159090909090907</v>
      </c>
      <c r="K27" s="1">
        <f>K21*K18</f>
        <v>118</v>
      </c>
    </row>
    <row r="28" spans="1:13" x14ac:dyDescent="0.25">
      <c r="A28" s="2" t="s">
        <v>135</v>
      </c>
      <c r="E28" s="1">
        <v>0</v>
      </c>
      <c r="H28" s="1">
        <f>E27</f>
        <v>38.117647058823529</v>
      </c>
      <c r="K28" s="1">
        <f>H27</f>
        <v>87.159090909090907</v>
      </c>
    </row>
    <row r="29" spans="1:13" x14ac:dyDescent="0.25">
      <c r="A29" s="2" t="s">
        <v>136</v>
      </c>
      <c r="E29" s="1">
        <f>E27-E28</f>
        <v>38.117647058823529</v>
      </c>
      <c r="H29" s="1">
        <f>H27-H28</f>
        <v>49.041443850267378</v>
      </c>
      <c r="K29" s="1">
        <f>K27-K28</f>
        <v>30.840909090909093</v>
      </c>
      <c r="M29" s="2">
        <f>SUM(E29:K29)</f>
        <v>118</v>
      </c>
    </row>
    <row r="30" spans="1:13" x14ac:dyDescent="0.25">
      <c r="E30" s="1"/>
      <c r="H30" s="1"/>
      <c r="K30" s="1"/>
    </row>
    <row r="31" spans="1:13" x14ac:dyDescent="0.25">
      <c r="A31" s="2" t="s">
        <v>137</v>
      </c>
      <c r="E31" s="1">
        <f>E11</f>
        <v>30</v>
      </c>
      <c r="H31" s="1">
        <f>H11-E31</f>
        <v>35</v>
      </c>
      <c r="K31" s="1">
        <f>K11-H31-E31</f>
        <v>25</v>
      </c>
      <c r="M31" s="2">
        <f>SUM(E31:K31)</f>
        <v>90</v>
      </c>
    </row>
    <row r="32" spans="1:13" x14ac:dyDescent="0.25">
      <c r="E32" s="1"/>
      <c r="H32" s="1"/>
      <c r="K32" s="1"/>
    </row>
    <row r="33" spans="1:13" s="22" customFormat="1" x14ac:dyDescent="0.25">
      <c r="A33" s="22" t="s">
        <v>138</v>
      </c>
      <c r="E33" s="23">
        <f>E29-E31</f>
        <v>8.117647058823529</v>
      </c>
      <c r="H33" s="23">
        <f>H29-H31</f>
        <v>14.041443850267378</v>
      </c>
      <c r="K33" s="23">
        <f>K29-K31</f>
        <v>5.8409090909090935</v>
      </c>
      <c r="M33" s="22">
        <f>SUM(E33:K33)</f>
        <v>28</v>
      </c>
    </row>
    <row r="34" spans="1:13" x14ac:dyDescent="0.25">
      <c r="E34" s="1"/>
      <c r="H34" s="1"/>
      <c r="K34" s="1"/>
    </row>
    <row r="35" spans="1:13" x14ac:dyDescent="0.25">
      <c r="A35" s="6" t="s">
        <v>139</v>
      </c>
      <c r="E35" s="1"/>
      <c r="H35" s="1"/>
      <c r="K35" s="1"/>
    </row>
    <row r="36" spans="1:13" x14ac:dyDescent="0.25">
      <c r="A36" s="2" t="s">
        <v>35</v>
      </c>
      <c r="E36" s="1">
        <f>E27</f>
        <v>38.117647058823529</v>
      </c>
      <c r="H36" s="1">
        <f>H27</f>
        <v>87.159090909090907</v>
      </c>
      <c r="K36" s="1">
        <f>K27</f>
        <v>118</v>
      </c>
      <c r="M36" s="2">
        <f>K36</f>
        <v>118</v>
      </c>
    </row>
    <row r="37" spans="1:13" x14ac:dyDescent="0.25">
      <c r="A37" s="2" t="s">
        <v>140</v>
      </c>
      <c r="E37" s="1">
        <v>0</v>
      </c>
      <c r="H37" s="1">
        <v>0</v>
      </c>
      <c r="K37" s="1">
        <v>0</v>
      </c>
    </row>
    <row r="38" spans="1:13" s="8" customFormat="1" x14ac:dyDescent="0.25">
      <c r="E38" s="9"/>
      <c r="H38" s="9"/>
      <c r="K38" s="9"/>
    </row>
    <row r="39" spans="1:13" x14ac:dyDescent="0.25">
      <c r="A39" s="2" t="s">
        <v>132</v>
      </c>
      <c r="E39" s="1"/>
      <c r="H39" s="1"/>
      <c r="K39" s="1"/>
    </row>
    <row r="40" spans="1:13" ht="16.5" x14ac:dyDescent="0.35">
      <c r="A40" s="7" t="s">
        <v>141</v>
      </c>
      <c r="E40" s="1"/>
      <c r="H40" s="1"/>
      <c r="K40" s="1"/>
    </row>
    <row r="41" spans="1:13" x14ac:dyDescent="0.25">
      <c r="A41" s="2" t="s">
        <v>134</v>
      </c>
      <c r="E41" s="1">
        <f>E12</f>
        <v>36</v>
      </c>
      <c r="H41" s="1">
        <f>H12</f>
        <v>83</v>
      </c>
      <c r="K41" s="1">
        <f>K12</f>
        <v>118</v>
      </c>
    </row>
    <row r="42" spans="1:13" x14ac:dyDescent="0.25">
      <c r="A42" s="2" t="s">
        <v>135</v>
      </c>
      <c r="E42" s="1">
        <v>0</v>
      </c>
      <c r="H42" s="1">
        <f>E41</f>
        <v>36</v>
      </c>
      <c r="K42" s="1">
        <f>H41</f>
        <v>83</v>
      </c>
    </row>
    <row r="43" spans="1:13" x14ac:dyDescent="0.25">
      <c r="A43" s="2" t="s">
        <v>136</v>
      </c>
      <c r="E43" s="1">
        <f>E41-E42</f>
        <v>36</v>
      </c>
      <c r="H43" s="1">
        <f>H41-H42</f>
        <v>47</v>
      </c>
      <c r="K43" s="1">
        <f>K41-K42</f>
        <v>35</v>
      </c>
      <c r="M43" s="2">
        <f>SUM(E43:K43)</f>
        <v>118</v>
      </c>
    </row>
    <row r="44" spans="1:13" x14ac:dyDescent="0.25">
      <c r="E44" s="1"/>
      <c r="H44" s="1"/>
      <c r="K44" s="1"/>
    </row>
    <row r="45" spans="1:13" x14ac:dyDescent="0.25">
      <c r="A45" s="2" t="s">
        <v>137</v>
      </c>
      <c r="E45" s="1">
        <f>E13*E23</f>
        <v>28.333333333333332</v>
      </c>
      <c r="H45" s="1">
        <f>H13*H23-E45</f>
        <v>33.564971751412429</v>
      </c>
      <c r="K45" s="1">
        <f>K13*K23-H45-E45</f>
        <v>28.101694915254239</v>
      </c>
      <c r="M45" s="2">
        <f>SUM(E45:K45)</f>
        <v>90</v>
      </c>
    </row>
    <row r="46" spans="1:13" x14ac:dyDescent="0.25">
      <c r="E46" s="1"/>
      <c r="H46" s="1"/>
      <c r="K46" s="1"/>
    </row>
    <row r="47" spans="1:13" s="22" customFormat="1" x14ac:dyDescent="0.25">
      <c r="A47" s="22" t="s">
        <v>138</v>
      </c>
      <c r="E47" s="23">
        <f>E43-E45</f>
        <v>7.6666666666666679</v>
      </c>
      <c r="H47" s="23">
        <f>H43-H45</f>
        <v>13.435028248587571</v>
      </c>
      <c r="K47" s="23">
        <f>K43-K45</f>
        <v>6.8983050847457612</v>
      </c>
      <c r="M47" s="22">
        <f>SUM(E47:K47)</f>
        <v>28</v>
      </c>
    </row>
    <row r="48" spans="1:13" x14ac:dyDescent="0.25">
      <c r="E48" s="1"/>
      <c r="H48" s="1"/>
      <c r="K48" s="1"/>
    </row>
    <row r="49" spans="1:13" x14ac:dyDescent="0.25">
      <c r="A49" s="6" t="s">
        <v>139</v>
      </c>
      <c r="E49" s="1"/>
      <c r="H49" s="1"/>
      <c r="K49" s="1"/>
    </row>
    <row r="50" spans="1:13" x14ac:dyDescent="0.25">
      <c r="A50" s="2" t="s">
        <v>35</v>
      </c>
      <c r="E50" s="1">
        <f>E41</f>
        <v>36</v>
      </c>
      <c r="H50" s="1">
        <f>H41</f>
        <v>83</v>
      </c>
      <c r="K50" s="1">
        <f>K41</f>
        <v>118</v>
      </c>
      <c r="M50" s="2">
        <f>K50</f>
        <v>118</v>
      </c>
    </row>
    <row r="51" spans="1:13" x14ac:dyDescent="0.25">
      <c r="A51" s="2" t="s">
        <v>140</v>
      </c>
      <c r="E51" s="1">
        <f>E11-E45</f>
        <v>1.6666666666666679</v>
      </c>
      <c r="H51" s="1">
        <f>H11-H45-E45</f>
        <v>3.1016949152542388</v>
      </c>
      <c r="K51" s="1">
        <f>K11-K45-H45-E45</f>
        <v>0</v>
      </c>
    </row>
    <row r="52" spans="1:13" x14ac:dyDescent="0.25">
      <c r="E52" s="1"/>
      <c r="H52" s="1"/>
      <c r="K52" s="1"/>
    </row>
    <row r="53" spans="1:13" x14ac:dyDescent="0.25">
      <c r="E53" s="1"/>
      <c r="H53" s="1"/>
      <c r="K53" s="1"/>
    </row>
    <row r="54" spans="1:13" x14ac:dyDescent="0.25">
      <c r="E54" s="1"/>
      <c r="H54" s="1"/>
      <c r="K54" s="1"/>
    </row>
    <row r="55" spans="1:13" x14ac:dyDescent="0.25">
      <c r="E55" s="1"/>
      <c r="H55" s="1"/>
      <c r="K55" s="1"/>
    </row>
    <row r="56" spans="1:13" x14ac:dyDescent="0.25">
      <c r="E56" s="1"/>
      <c r="H56" s="1"/>
      <c r="K56" s="1"/>
    </row>
    <row r="57" spans="1:13" x14ac:dyDescent="0.25">
      <c r="E57" s="1"/>
      <c r="H57" s="1"/>
      <c r="K57" s="1"/>
    </row>
    <row r="58" spans="1:13" x14ac:dyDescent="0.25">
      <c r="E58" s="1"/>
      <c r="H58" s="1"/>
      <c r="K58" s="1"/>
    </row>
    <row r="59" spans="1:13" x14ac:dyDescent="0.25">
      <c r="E59" s="1"/>
      <c r="H59" s="1"/>
      <c r="K59" s="1"/>
    </row>
    <row r="60" spans="1:13" x14ac:dyDescent="0.25">
      <c r="E60" s="1"/>
      <c r="H60" s="1"/>
      <c r="K60" s="1"/>
    </row>
    <row r="61" spans="1:13" x14ac:dyDescent="0.25">
      <c r="E61" s="1"/>
      <c r="H61" s="1"/>
      <c r="K61" s="1"/>
    </row>
    <row r="62" spans="1:13" x14ac:dyDescent="0.25">
      <c r="E62" s="1"/>
      <c r="H62" s="1"/>
      <c r="K62" s="1"/>
    </row>
    <row r="63" spans="1:13" x14ac:dyDescent="0.25">
      <c r="E63" s="1"/>
      <c r="H63" s="1"/>
      <c r="K63" s="1"/>
    </row>
    <row r="64" spans="1:13" x14ac:dyDescent="0.25">
      <c r="E64" s="1"/>
      <c r="H64" s="1"/>
      <c r="K64" s="1"/>
    </row>
    <row r="65" spans="5:11" x14ac:dyDescent="0.25">
      <c r="E65" s="1"/>
      <c r="H65" s="1"/>
      <c r="K65" s="1"/>
    </row>
    <row r="66" spans="5:11" x14ac:dyDescent="0.25">
      <c r="E66" s="1"/>
      <c r="H66" s="1"/>
      <c r="K66" s="1"/>
    </row>
    <row r="67" spans="5:11" x14ac:dyDescent="0.25">
      <c r="E67" s="1"/>
      <c r="H67" s="1"/>
      <c r="K67" s="1"/>
    </row>
    <row r="68" spans="5:11" x14ac:dyDescent="0.25">
      <c r="E68" s="1"/>
      <c r="H68" s="1"/>
      <c r="K68" s="1"/>
    </row>
    <row r="69" spans="5:11" x14ac:dyDescent="0.25">
      <c r="E69" s="1"/>
      <c r="H69" s="1"/>
      <c r="K69" s="1"/>
    </row>
    <row r="70" spans="5:11" x14ac:dyDescent="0.25">
      <c r="E70" s="1"/>
      <c r="H70" s="1"/>
      <c r="K70" s="1"/>
    </row>
    <row r="71" spans="5:11" x14ac:dyDescent="0.25">
      <c r="E71" s="1"/>
      <c r="H71" s="1"/>
      <c r="K71" s="1"/>
    </row>
    <row r="72" spans="5:11" x14ac:dyDescent="0.25">
      <c r="E72" s="1"/>
      <c r="H72" s="1"/>
      <c r="K72" s="1"/>
    </row>
    <row r="73" spans="5:11" x14ac:dyDescent="0.25">
      <c r="E73" s="1"/>
      <c r="H73" s="1"/>
      <c r="K73" s="1"/>
    </row>
    <row r="74" spans="5:11" x14ac:dyDescent="0.25">
      <c r="E74" s="1"/>
      <c r="H74" s="1"/>
      <c r="K74" s="1"/>
    </row>
    <row r="75" spans="5:11" x14ac:dyDescent="0.25">
      <c r="E75" s="1"/>
      <c r="H75" s="1"/>
      <c r="K75" s="1"/>
    </row>
    <row r="76" spans="5:11" x14ac:dyDescent="0.25">
      <c r="E76" s="1"/>
      <c r="H76" s="1"/>
      <c r="K76" s="1"/>
    </row>
    <row r="77" spans="5:11" x14ac:dyDescent="0.25">
      <c r="E77" s="1"/>
      <c r="H77" s="1"/>
      <c r="K77" s="1"/>
    </row>
    <row r="78" spans="5:11" x14ac:dyDescent="0.25">
      <c r="E78" s="1"/>
      <c r="H78" s="1"/>
      <c r="K78" s="1"/>
    </row>
    <row r="79" spans="5:11" x14ac:dyDescent="0.25">
      <c r="E79" s="1"/>
      <c r="H79" s="1"/>
      <c r="K79" s="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election sqref="A1:XFD1048576"/>
    </sheetView>
  </sheetViews>
  <sheetFormatPr defaultColWidth="9.28515625" defaultRowHeight="15" x14ac:dyDescent="0.25"/>
  <cols>
    <col min="1" max="1" width="9.28515625" style="2"/>
    <col min="2" max="2" width="28.7109375" style="2" customWidth="1"/>
    <col min="3" max="3" width="20.7109375" style="2" customWidth="1"/>
    <col min="4" max="6" width="9.28515625" style="2"/>
    <col min="7" max="7" width="23.7109375" style="2" customWidth="1"/>
    <col min="8" max="16384" width="9.28515625" style="2"/>
  </cols>
  <sheetData>
    <row r="1" spans="1:1" x14ac:dyDescent="0.25">
      <c r="A1" s="6" t="s">
        <v>142</v>
      </c>
    </row>
    <row r="15" spans="1:1" x14ac:dyDescent="0.25">
      <c r="A15" s="2" t="s">
        <v>143</v>
      </c>
    </row>
    <row r="17" spans="1:9" x14ac:dyDescent="0.25">
      <c r="A17" s="2" t="s">
        <v>144</v>
      </c>
      <c r="C17" s="3">
        <v>100000</v>
      </c>
      <c r="D17" s="5">
        <f>C17/C19</f>
        <v>0.91157702825888787</v>
      </c>
    </row>
    <row r="18" spans="1:9" x14ac:dyDescent="0.25">
      <c r="A18" s="2" t="s">
        <v>145</v>
      </c>
      <c r="C18" s="2">
        <v>9700</v>
      </c>
      <c r="D18" s="5">
        <f>C18/C19</f>
        <v>8.8422971741112119E-2</v>
      </c>
    </row>
    <row r="19" spans="1:9" x14ac:dyDescent="0.25">
      <c r="A19" s="6" t="s">
        <v>146</v>
      </c>
      <c r="B19" s="6"/>
      <c r="C19" s="6">
        <f>SUM(C17:C18)</f>
        <v>109700</v>
      </c>
    </row>
    <row r="21" spans="1:9" x14ac:dyDescent="0.25">
      <c r="A21" s="2" t="s">
        <v>147</v>
      </c>
      <c r="C21" s="2">
        <v>100000</v>
      </c>
    </row>
    <row r="23" spans="1:9" x14ac:dyDescent="0.25">
      <c r="A23" s="6" t="s">
        <v>148</v>
      </c>
      <c r="G23" s="6" t="s">
        <v>149</v>
      </c>
    </row>
    <row r="24" spans="1:9" x14ac:dyDescent="0.25">
      <c r="A24" s="2" t="s">
        <v>150</v>
      </c>
      <c r="C24" s="15" t="s">
        <v>151</v>
      </c>
      <c r="E24" s="2">
        <f>C21*C17/C19</f>
        <v>91157.702825888788</v>
      </c>
      <c r="G24" s="2" t="s">
        <v>152</v>
      </c>
      <c r="H24" s="2" t="s">
        <v>25</v>
      </c>
      <c r="I24" s="2">
        <f>C21</f>
        <v>100000</v>
      </c>
    </row>
    <row r="25" spans="1:9" x14ac:dyDescent="0.25">
      <c r="A25" s="2" t="s">
        <v>153</v>
      </c>
      <c r="C25" s="15" t="s">
        <v>154</v>
      </c>
      <c r="E25" s="2">
        <f>C21*C18/C19</f>
        <v>8842.2971741112124</v>
      </c>
      <c r="G25" s="2" t="s">
        <v>155</v>
      </c>
      <c r="H25" s="2" t="s">
        <v>27</v>
      </c>
      <c r="I25" s="2">
        <f>E24</f>
        <v>91157.702825888788</v>
      </c>
    </row>
    <row r="26" spans="1:9" x14ac:dyDescent="0.25">
      <c r="A26" s="6" t="s">
        <v>92</v>
      </c>
      <c r="B26" s="6"/>
      <c r="C26" s="6"/>
      <c r="D26" s="6"/>
      <c r="E26" s="6">
        <f>SUM(E24:E25)</f>
        <v>100000</v>
      </c>
      <c r="G26" s="2" t="s">
        <v>156</v>
      </c>
      <c r="H26" s="2" t="s">
        <v>27</v>
      </c>
      <c r="I26" s="2">
        <f>E25</f>
        <v>8842.2971741112124</v>
      </c>
    </row>
    <row r="29" spans="1:9" x14ac:dyDescent="0.25">
      <c r="A29" s="28" t="s">
        <v>157</v>
      </c>
      <c r="B29" s="28"/>
      <c r="C29" s="28"/>
      <c r="D29" s="28"/>
      <c r="E29" s="28"/>
      <c r="F29" s="28"/>
      <c r="G29" s="28"/>
    </row>
    <row r="30" spans="1:9" x14ac:dyDescent="0.25">
      <c r="A30" s="28"/>
      <c r="B30" s="28"/>
      <c r="C30" s="28"/>
      <c r="D30" s="28"/>
      <c r="E30" s="28"/>
      <c r="F30" s="28"/>
      <c r="G30" s="28"/>
    </row>
    <row r="31" spans="1:9" x14ac:dyDescent="0.25">
      <c r="A31" s="16"/>
      <c r="B31" s="16"/>
      <c r="C31" s="16"/>
      <c r="D31" s="16"/>
      <c r="E31" s="16"/>
      <c r="F31" s="16"/>
      <c r="G31" s="16"/>
    </row>
    <row r="32" spans="1:9" x14ac:dyDescent="0.25">
      <c r="A32" s="2" t="s">
        <v>158</v>
      </c>
      <c r="C32" s="2">
        <v>9700</v>
      </c>
      <c r="G32" s="6"/>
    </row>
    <row r="33" spans="1:9" x14ac:dyDescent="0.25">
      <c r="A33" s="2" t="s">
        <v>159</v>
      </c>
      <c r="C33" s="2">
        <f>I26</f>
        <v>8842.2971741112124</v>
      </c>
      <c r="G33" s="6"/>
    </row>
    <row r="34" spans="1:9" x14ac:dyDescent="0.25">
      <c r="A34" s="2" t="s">
        <v>160</v>
      </c>
      <c r="C34" s="1">
        <f>C33/C32</f>
        <v>0.91157702825888787</v>
      </c>
    </row>
    <row r="35" spans="1:9" s="18" customFormat="1" x14ac:dyDescent="0.25">
      <c r="A35" s="17"/>
      <c r="B35" s="17"/>
      <c r="C35" s="17"/>
      <c r="D35" s="17"/>
      <c r="E35" s="17"/>
      <c r="F35" s="17"/>
      <c r="G35" s="17"/>
    </row>
    <row r="36" spans="1:9" x14ac:dyDescent="0.25">
      <c r="A36" s="16"/>
      <c r="B36" s="16"/>
      <c r="C36" s="16"/>
      <c r="D36" s="16"/>
      <c r="E36" s="16"/>
      <c r="F36" s="16"/>
      <c r="G36" s="6" t="s">
        <v>149</v>
      </c>
    </row>
    <row r="37" spans="1:9" x14ac:dyDescent="0.25">
      <c r="A37" s="2" t="s">
        <v>161</v>
      </c>
      <c r="C37" s="2">
        <v>4500</v>
      </c>
      <c r="G37" s="2" t="s">
        <v>155</v>
      </c>
      <c r="H37" s="2" t="s">
        <v>27</v>
      </c>
      <c r="I37" s="2">
        <f>C38</f>
        <v>4102.096627164995</v>
      </c>
    </row>
    <row r="38" spans="1:9" x14ac:dyDescent="0.25">
      <c r="A38" s="2" t="s">
        <v>162</v>
      </c>
      <c r="C38" s="2">
        <f>C37*C34</f>
        <v>4102.096627164995</v>
      </c>
      <c r="G38" s="2" t="s">
        <v>156</v>
      </c>
      <c r="H38" s="2" t="s">
        <v>25</v>
      </c>
      <c r="I38" s="2">
        <f>I37</f>
        <v>4102.096627164995</v>
      </c>
    </row>
    <row r="40" spans="1:9" x14ac:dyDescent="0.25">
      <c r="A40" s="6" t="s">
        <v>163</v>
      </c>
      <c r="B40" s="6"/>
      <c r="C40" s="6">
        <f>C33-C38</f>
        <v>4740.2005469462174</v>
      </c>
    </row>
    <row r="41" spans="1:9" x14ac:dyDescent="0.25">
      <c r="A41" s="2" t="s">
        <v>158</v>
      </c>
      <c r="B41" s="6"/>
      <c r="C41" s="6">
        <f>C32-C37</f>
        <v>5200</v>
      </c>
    </row>
    <row r="42" spans="1:9" x14ac:dyDescent="0.25">
      <c r="A42" s="6"/>
      <c r="B42" s="6"/>
      <c r="C42" s="15"/>
      <c r="D42" s="6"/>
    </row>
    <row r="48" spans="1:9" x14ac:dyDescent="0.25">
      <c r="A48" s="2" t="s">
        <v>164</v>
      </c>
      <c r="C48" s="2">
        <v>9900</v>
      </c>
      <c r="G48" s="6" t="s">
        <v>149</v>
      </c>
    </row>
    <row r="49" spans="1:9" x14ac:dyDescent="0.25">
      <c r="A49" s="2" t="s">
        <v>165</v>
      </c>
      <c r="C49" s="2">
        <f>I26</f>
        <v>8842.2971741112124</v>
      </c>
      <c r="G49" s="2" t="s">
        <v>155</v>
      </c>
      <c r="H49" s="2" t="s">
        <v>27</v>
      </c>
      <c r="I49" s="2">
        <f>C54</f>
        <v>3489.7746839405918</v>
      </c>
    </row>
    <row r="50" spans="1:9" x14ac:dyDescent="0.25">
      <c r="A50" s="2" t="s">
        <v>160</v>
      </c>
      <c r="C50" s="1">
        <f>C49/C48</f>
        <v>0.89316133071830428</v>
      </c>
      <c r="G50" s="2" t="s">
        <v>156</v>
      </c>
      <c r="H50" s="2" t="s">
        <v>25</v>
      </c>
      <c r="I50" s="2">
        <f>I49</f>
        <v>3489.7746839405918</v>
      </c>
    </row>
    <row r="51" spans="1:9" x14ac:dyDescent="0.25">
      <c r="A51" s="2" t="s">
        <v>166</v>
      </c>
      <c r="C51" s="2">
        <f>4000+C37</f>
        <v>8500</v>
      </c>
    </row>
    <row r="52" spans="1:9" x14ac:dyDescent="0.25">
      <c r="A52" s="2" t="s">
        <v>167</v>
      </c>
      <c r="C52" s="2">
        <f>C50*C51</f>
        <v>7591.8713111055868</v>
      </c>
    </row>
    <row r="53" spans="1:9" x14ac:dyDescent="0.25">
      <c r="A53" s="2" t="s">
        <v>168</v>
      </c>
      <c r="C53" s="2">
        <f>C38</f>
        <v>4102.096627164995</v>
      </c>
    </row>
    <row r="54" spans="1:9" x14ac:dyDescent="0.25">
      <c r="A54" s="2" t="s">
        <v>169</v>
      </c>
      <c r="C54" s="2">
        <f>C52-C53</f>
        <v>3489.7746839405918</v>
      </c>
    </row>
    <row r="56" spans="1:9" x14ac:dyDescent="0.25">
      <c r="A56" s="6" t="s">
        <v>163</v>
      </c>
      <c r="B56" s="6"/>
      <c r="C56" s="6">
        <f>C49-C52</f>
        <v>1250.4258630056256</v>
      </c>
      <c r="D56" s="6"/>
    </row>
    <row r="57" spans="1:9" x14ac:dyDescent="0.25">
      <c r="A57" s="2" t="s">
        <v>158</v>
      </c>
      <c r="B57" s="6"/>
      <c r="C57" s="6">
        <f>C48-C51</f>
        <v>1400</v>
      </c>
    </row>
  </sheetData>
  <mergeCells count="1">
    <mergeCell ref="A29:G3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0D91AC024EF647973284C800D30014" ma:contentTypeVersion="7" ma:contentTypeDescription="Create a new document." ma:contentTypeScope="" ma:versionID="970393cb6b53b3dfdf150e5dfc2cfac1">
  <xsd:schema xmlns:xsd="http://www.w3.org/2001/XMLSchema" xmlns:xs="http://www.w3.org/2001/XMLSchema" xmlns:p="http://schemas.microsoft.com/office/2006/metadata/properties" xmlns:ns2="b7ad174b-ed6a-4dd6-8157-44fc4a505f10" targetNamespace="http://schemas.microsoft.com/office/2006/metadata/properties" ma:root="true" ma:fieldsID="51d5012c362384dfc7258b04016305e4" ns2:_="">
    <xsd:import namespace="b7ad174b-ed6a-4dd6-8157-44fc4a505f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d174b-ed6a-4dd6-8157-44fc4a505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7A528-6271-4CD3-B28A-9C2D41222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ad174b-ed6a-4dd6-8157-44fc4a505f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0A93D0-DD35-4B47-B106-811017527AB4}">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b7ad174b-ed6a-4dd6-8157-44fc4a505f10"/>
    <ds:schemaRef ds:uri="http://www.w3.org/XML/1998/namespace"/>
    <ds:schemaRef ds:uri="http://purl.org/dc/dcmitype/"/>
  </ds:schemaRefs>
</ds:datastoreItem>
</file>

<file path=customXml/itemProps3.xml><?xml version="1.0" encoding="utf-8"?>
<ds:datastoreItem xmlns:ds="http://schemas.openxmlformats.org/officeDocument/2006/customXml" ds:itemID="{B6B3F94F-57FE-4390-98E8-A40BEB5474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Significant Financing comp</vt:lpstr>
      <vt:lpstr>Sig. fin. comp. - recvd</vt:lpstr>
      <vt:lpstr>Taxes included in SP</vt:lpstr>
      <vt:lpstr>Multiple PO's</vt:lpstr>
      <vt:lpstr>Construction contract</vt:lpstr>
      <vt:lpstr>Customer loyalty points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Imraz Iqbal</dc:creator>
  <cp:keywords/>
  <dc:description/>
  <cp:lastModifiedBy>System Division</cp:lastModifiedBy>
  <cp:revision/>
  <dcterms:created xsi:type="dcterms:W3CDTF">2021-03-20T14:24:27Z</dcterms:created>
  <dcterms:modified xsi:type="dcterms:W3CDTF">2022-04-29T08:14:16Z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0x010100EB0D91AC024EF647973284C800D30014</vt:lpwstr>
  </property>
</Properties>
</file>