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Tutes\Professional\New 2021\CA\Hybrid\SL\ABR\Set 01\Final\"/>
    </mc:Choice>
  </mc:AlternateContent>
  <bookViews>
    <workbookView xWindow="-105" yWindow="-105" windowWidth="16665" windowHeight="8865" tabRatio="908"/>
  </bookViews>
  <sheets>
    <sheet name="Lessee accounting ex 01" sheetId="1" r:id="rId1"/>
    <sheet name="Lessee accounting ex 02" sheetId="5" r:id="rId2"/>
    <sheet name="ex in pg 3" sheetId="2" r:id="rId3"/>
    <sheet name="Lessor accounting FL ex4" sheetId="3" r:id="rId4"/>
    <sheet name="Lessor acc. FL ex4.1 txn cos" sheetId="7" r:id="rId5"/>
    <sheet name="Lessor acc. OPL Ex 5" sheetId="6" r:id="rId6"/>
    <sheet name="Dealer lessors" sheetId="8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8" l="1"/>
  <c r="D39" i="8"/>
  <c r="D40" i="8"/>
  <c r="D41" i="8"/>
  <c r="C72" i="8"/>
  <c r="C78" i="8"/>
  <c r="C84" i="8"/>
  <c r="C60" i="8"/>
  <c r="B20" i="8"/>
  <c r="B25" i="8"/>
  <c r="C25" i="8"/>
  <c r="D25" i="8"/>
  <c r="B26" i="8"/>
  <c r="C26" i="8"/>
  <c r="D26" i="8"/>
  <c r="B27" i="8"/>
  <c r="C27" i="8"/>
  <c r="D27" i="8"/>
  <c r="B28" i="8"/>
  <c r="C28" i="8"/>
  <c r="D28" i="8"/>
  <c r="D29" i="8"/>
  <c r="D31" i="8"/>
  <c r="B38" i="8"/>
  <c r="C37" i="8"/>
  <c r="C38" i="8"/>
  <c r="E38" i="8"/>
  <c r="B39" i="8"/>
  <c r="C39" i="8"/>
  <c r="E39" i="8"/>
  <c r="B40" i="8"/>
  <c r="C40" i="8"/>
  <c r="E40" i="8"/>
  <c r="B41" i="8"/>
  <c r="C41" i="8"/>
  <c r="C42" i="8"/>
  <c r="B61" i="8"/>
  <c r="B60" i="8"/>
  <c r="C52" i="8"/>
  <c r="C48" i="8"/>
  <c r="C49" i="8"/>
  <c r="C50" i="8"/>
  <c r="F85" i="8"/>
  <c r="F86" i="8"/>
  <c r="B66" i="8"/>
  <c r="F65" i="8"/>
  <c r="B65" i="8"/>
  <c r="F61" i="8"/>
  <c r="F60" i="8"/>
  <c r="C24" i="8"/>
  <c r="C34" i="6"/>
  <c r="F34" i="6"/>
  <c r="E36" i="6"/>
  <c r="D36" i="6"/>
  <c r="C36" i="6"/>
  <c r="F36" i="6"/>
  <c r="B23" i="6"/>
  <c r="C33" i="6"/>
  <c r="D33" i="6"/>
  <c r="B15" i="6"/>
  <c r="C15" i="6"/>
  <c r="F68" i="7"/>
  <c r="F69" i="7"/>
  <c r="D26" i="7"/>
  <c r="D61" i="7"/>
  <c r="D48" i="7"/>
  <c r="D25" i="7"/>
  <c r="C61" i="7"/>
  <c r="C48" i="7"/>
  <c r="D27" i="7"/>
  <c r="D55" i="7"/>
  <c r="C55" i="7"/>
  <c r="B49" i="7"/>
  <c r="F48" i="7"/>
  <c r="B48" i="7"/>
  <c r="B50" i="7"/>
  <c r="F44" i="7"/>
  <c r="F43" i="7"/>
  <c r="F45" i="7"/>
  <c r="E55" i="7"/>
  <c r="D24" i="7"/>
  <c r="D28" i="7"/>
  <c r="B16" i="7"/>
  <c r="B24" i="7"/>
  <c r="B14" i="7"/>
  <c r="B43" i="7"/>
  <c r="G6" i="7"/>
  <c r="G7" i="7"/>
  <c r="G5" i="7"/>
  <c r="B16" i="3"/>
  <c r="B24" i="3"/>
  <c r="B14" i="3"/>
  <c r="G5" i="3"/>
  <c r="F43" i="3"/>
  <c r="F44" i="3"/>
  <c r="F45" i="3"/>
  <c r="B49" i="3"/>
  <c r="F48" i="3"/>
  <c r="B48" i="3"/>
  <c r="F68" i="3"/>
  <c r="F69" i="3"/>
  <c r="C63" i="2"/>
  <c r="C76" i="2"/>
  <c r="C71" i="2"/>
  <c r="C70" i="2"/>
  <c r="B63" i="2"/>
  <c r="C60" i="2"/>
  <c r="B60" i="2"/>
  <c r="C51" i="2"/>
  <c r="C54" i="2"/>
  <c r="C49" i="2"/>
  <c r="B41" i="2"/>
  <c r="B40" i="2"/>
  <c r="B39" i="2"/>
  <c r="B31" i="2"/>
  <c r="B30" i="2"/>
  <c r="B29" i="2"/>
  <c r="B28" i="2"/>
  <c r="B23" i="2"/>
  <c r="B21" i="2"/>
  <c r="B11" i="2"/>
  <c r="B12" i="2"/>
  <c r="B14" i="2"/>
  <c r="A111" i="5"/>
  <c r="A113" i="5"/>
  <c r="B113" i="5"/>
  <c r="B122" i="5"/>
  <c r="C113" i="5"/>
  <c r="C122" i="5"/>
  <c r="D113" i="5"/>
  <c r="D122" i="5"/>
  <c r="E113" i="5"/>
  <c r="E122" i="5"/>
  <c r="A115" i="5"/>
  <c r="B115" i="5"/>
  <c r="C115" i="5"/>
  <c r="D115" i="5"/>
  <c r="E115" i="5"/>
  <c r="A116" i="5"/>
  <c r="A117" i="5"/>
  <c r="B117" i="5"/>
  <c r="B119" i="5"/>
  <c r="C117" i="5"/>
  <c r="C119" i="5"/>
  <c r="D117" i="5"/>
  <c r="D119" i="5"/>
  <c r="E117" i="5"/>
  <c r="E119" i="5"/>
  <c r="A118" i="5"/>
  <c r="A119" i="5"/>
  <c r="E105" i="5"/>
  <c r="B97" i="5"/>
  <c r="B103" i="5"/>
  <c r="B124" i="5"/>
  <c r="K61" i="5"/>
  <c r="C36" i="5"/>
  <c r="D29" i="5"/>
  <c r="C20" i="5"/>
  <c r="C19" i="5"/>
  <c r="C18" i="5"/>
  <c r="C17" i="5"/>
  <c r="D38" i="5"/>
  <c r="B6" i="1"/>
  <c r="B18" i="1"/>
  <c r="C18" i="1"/>
  <c r="D18" i="1"/>
  <c r="B19" i="1"/>
  <c r="C19" i="1"/>
  <c r="D19" i="1"/>
  <c r="B20" i="1"/>
  <c r="C20" i="1"/>
  <c r="D20" i="1"/>
  <c r="B21" i="1"/>
  <c r="C21" i="1"/>
  <c r="D21" i="1"/>
  <c r="D22" i="1"/>
  <c r="D29" i="1"/>
  <c r="D30" i="1"/>
  <c r="D31" i="1"/>
  <c r="B52" i="1"/>
  <c r="C52" i="1"/>
  <c r="C64" i="1"/>
  <c r="D64" i="1"/>
  <c r="E64" i="1"/>
  <c r="F64" i="1"/>
  <c r="G64" i="1"/>
  <c r="H64" i="1"/>
  <c r="B38" i="1"/>
  <c r="C37" i="1"/>
  <c r="C38" i="1"/>
  <c r="C66" i="1"/>
  <c r="D38" i="1"/>
  <c r="E38" i="1"/>
  <c r="B39" i="1"/>
  <c r="C39" i="1"/>
  <c r="D66" i="1"/>
  <c r="D39" i="1"/>
  <c r="E39" i="1"/>
  <c r="B40" i="1"/>
  <c r="C40" i="1"/>
  <c r="E66" i="1"/>
  <c r="D40" i="1"/>
  <c r="E40" i="1"/>
  <c r="B41" i="1"/>
  <c r="C41" i="1"/>
  <c r="F66" i="1"/>
  <c r="H66" i="1"/>
  <c r="H69" i="1"/>
  <c r="G69" i="1"/>
  <c r="F69" i="1"/>
  <c r="E69" i="1"/>
  <c r="D69" i="1"/>
  <c r="C69" i="1"/>
  <c r="F92" i="1"/>
  <c r="F93" i="1"/>
  <c r="M65" i="1"/>
  <c r="C17" i="1"/>
  <c r="B67" i="8"/>
  <c r="C65" i="8"/>
  <c r="F62" i="8"/>
  <c r="D15" i="6"/>
  <c r="C16" i="6"/>
  <c r="C17" i="6"/>
  <c r="B24" i="6"/>
  <c r="B25" i="6"/>
  <c r="B43" i="6"/>
  <c r="E33" i="6"/>
  <c r="F33" i="6"/>
  <c r="G8" i="7"/>
  <c r="G9" i="7"/>
  <c r="G10" i="7"/>
  <c r="B10" i="7"/>
  <c r="C23" i="7"/>
  <c r="C24" i="7"/>
  <c r="E61" i="7"/>
  <c r="B15" i="7"/>
  <c r="B44" i="7"/>
  <c r="B45" i="7"/>
  <c r="D67" i="7"/>
  <c r="C67" i="7"/>
  <c r="B50" i="3"/>
  <c r="C72" i="2"/>
  <c r="C77" i="2"/>
  <c r="C78" i="2"/>
  <c r="C103" i="5"/>
  <c r="D37" i="5"/>
  <c r="D39" i="5"/>
  <c r="D81" i="5"/>
  <c r="B18" i="5"/>
  <c r="D41" i="1"/>
  <c r="E85" i="1"/>
  <c r="D85" i="1"/>
  <c r="C51" i="8"/>
  <c r="C79" i="8"/>
  <c r="D78" i="8"/>
  <c r="D72" i="8"/>
  <c r="C43" i="6"/>
  <c r="B16" i="6"/>
  <c r="D16" i="6"/>
  <c r="C35" i="7"/>
  <c r="C43" i="7"/>
  <c r="D43" i="7"/>
  <c r="E48" i="7"/>
  <c r="E67" i="7"/>
  <c r="E24" i="7"/>
  <c r="B25" i="7"/>
  <c r="C66" i="2"/>
  <c r="D103" i="5"/>
  <c r="D124" i="5"/>
  <c r="C124" i="5"/>
  <c r="E103" i="5"/>
  <c r="E124" i="5"/>
  <c r="B19" i="5"/>
  <c r="D18" i="5"/>
  <c r="C81" i="5"/>
  <c r="D40" i="5"/>
  <c r="K60" i="5"/>
  <c r="K62" i="5"/>
  <c r="D42" i="1"/>
  <c r="M64" i="1"/>
  <c r="M66" i="1"/>
  <c r="C85" i="1"/>
  <c r="D51" i="8"/>
  <c r="B62" i="8"/>
  <c r="D84" i="8"/>
  <c r="D65" i="8"/>
  <c r="E78" i="8"/>
  <c r="E72" i="8"/>
  <c r="D42" i="8"/>
  <c r="C66" i="8"/>
  <c r="C67" i="8"/>
  <c r="C80" i="8"/>
  <c r="D43" i="6"/>
  <c r="B17" i="6"/>
  <c r="D17" i="6"/>
  <c r="E43" i="6"/>
  <c r="C25" i="7"/>
  <c r="E25" i="7"/>
  <c r="B26" i="7"/>
  <c r="E43" i="7"/>
  <c r="B20" i="5"/>
  <c r="D19" i="5"/>
  <c r="D79" i="8"/>
  <c r="E51" i="8"/>
  <c r="E84" i="8"/>
  <c r="E65" i="8"/>
  <c r="D60" i="8"/>
  <c r="C26" i="7"/>
  <c r="E26" i="7"/>
  <c r="B27" i="7"/>
  <c r="C62" i="7"/>
  <c r="D35" i="7"/>
  <c r="D20" i="5"/>
  <c r="D66" i="8"/>
  <c r="D67" i="8"/>
  <c r="D80" i="8"/>
  <c r="E79" i="8"/>
  <c r="E73" i="8"/>
  <c r="F51" i="8"/>
  <c r="E60" i="8"/>
  <c r="C73" i="8"/>
  <c r="D73" i="8"/>
  <c r="G51" i="8"/>
  <c r="E41" i="8"/>
  <c r="C49" i="7"/>
  <c r="C50" i="7"/>
  <c r="C63" i="7"/>
  <c r="C27" i="7"/>
  <c r="E35" i="7"/>
  <c r="D56" i="7"/>
  <c r="D62" i="7"/>
  <c r="D21" i="5"/>
  <c r="B37" i="5"/>
  <c r="D85" i="8"/>
  <c r="D74" i="8"/>
  <c r="C85" i="8"/>
  <c r="C74" i="8"/>
  <c r="E85" i="8"/>
  <c r="E74" i="8"/>
  <c r="E66" i="8"/>
  <c r="E67" i="8"/>
  <c r="E80" i="8"/>
  <c r="D49" i="7"/>
  <c r="D50" i="7"/>
  <c r="D63" i="7"/>
  <c r="D68" i="7"/>
  <c r="D57" i="7"/>
  <c r="E56" i="7"/>
  <c r="F35" i="7"/>
  <c r="G35" i="7"/>
  <c r="E62" i="7"/>
  <c r="C56" i="7"/>
  <c r="C28" i="7"/>
  <c r="E27" i="7"/>
  <c r="D28" i="5"/>
  <c r="D30" i="5"/>
  <c r="B50" i="5"/>
  <c r="B71" i="5"/>
  <c r="B74" i="5"/>
  <c r="C37" i="5"/>
  <c r="B75" i="1"/>
  <c r="B78" i="1"/>
  <c r="C53" i="1"/>
  <c r="C54" i="1"/>
  <c r="C55" i="1"/>
  <c r="C56" i="1"/>
  <c r="C91" i="1"/>
  <c r="E61" i="8"/>
  <c r="E62" i="8"/>
  <c r="E86" i="8"/>
  <c r="C61" i="8"/>
  <c r="C62" i="8"/>
  <c r="C86" i="8"/>
  <c r="D61" i="8"/>
  <c r="D62" i="8"/>
  <c r="D86" i="8"/>
  <c r="C68" i="7"/>
  <c r="C57" i="7"/>
  <c r="E49" i="7"/>
  <c r="E50" i="7"/>
  <c r="E63" i="7"/>
  <c r="E68" i="7"/>
  <c r="E57" i="7"/>
  <c r="D44" i="7"/>
  <c r="D45" i="7"/>
  <c r="D69" i="7"/>
  <c r="C50" i="5"/>
  <c r="D50" i="5"/>
  <c r="B51" i="5"/>
  <c r="C51" i="5"/>
  <c r="C62" i="5"/>
  <c r="B118" i="5"/>
  <c r="E37" i="5"/>
  <c r="C86" i="1"/>
  <c r="C87" i="1"/>
  <c r="D52" i="1"/>
  <c r="B53" i="1"/>
  <c r="C75" i="1"/>
  <c r="E44" i="7"/>
  <c r="E45" i="7"/>
  <c r="E69" i="7"/>
  <c r="C44" i="7"/>
  <c r="C45" i="7"/>
  <c r="C69" i="7"/>
  <c r="C60" i="5"/>
  <c r="C71" i="5"/>
  <c r="B38" i="5"/>
  <c r="C87" i="5"/>
  <c r="D51" i="5"/>
  <c r="B52" i="5"/>
  <c r="C52" i="5"/>
  <c r="C92" i="1"/>
  <c r="C93" i="1"/>
  <c r="C81" i="1"/>
  <c r="C78" i="1"/>
  <c r="D53" i="1"/>
  <c r="B54" i="1"/>
  <c r="D75" i="1"/>
  <c r="C65" i="5"/>
  <c r="B123" i="5"/>
  <c r="B116" i="5"/>
  <c r="D60" i="5"/>
  <c r="D52" i="5"/>
  <c r="E71" i="5"/>
  <c r="D71" i="5"/>
  <c r="C38" i="5"/>
  <c r="E38" i="5"/>
  <c r="D86" i="1"/>
  <c r="D87" i="1"/>
  <c r="D91" i="1"/>
  <c r="D54" i="1"/>
  <c r="B55" i="1"/>
  <c r="E75" i="1"/>
  <c r="E60" i="5"/>
  <c r="D116" i="5"/>
  <c r="C116" i="5"/>
  <c r="D87" i="5"/>
  <c r="B39" i="5"/>
  <c r="C82" i="5"/>
  <c r="C83" i="5"/>
  <c r="D62" i="5"/>
  <c r="C118" i="5"/>
  <c r="E91" i="1"/>
  <c r="D92" i="1"/>
  <c r="D93" i="1"/>
  <c r="D81" i="1"/>
  <c r="D78" i="1"/>
  <c r="D55" i="1"/>
  <c r="B56" i="1"/>
  <c r="F75" i="1"/>
  <c r="C77" i="5"/>
  <c r="C74" i="5"/>
  <c r="C88" i="5"/>
  <c r="C89" i="5"/>
  <c r="D65" i="5"/>
  <c r="C123" i="5"/>
  <c r="C39" i="5"/>
  <c r="E41" i="1"/>
  <c r="D56" i="1"/>
  <c r="F60" i="5"/>
  <c r="E116" i="5"/>
  <c r="E62" i="5"/>
  <c r="D118" i="5"/>
  <c r="D82" i="5"/>
  <c r="D83" i="5"/>
  <c r="E39" i="5"/>
  <c r="E86" i="1"/>
  <c r="E87" i="1"/>
  <c r="J66" i="1"/>
  <c r="C42" i="1"/>
  <c r="D77" i="5"/>
  <c r="D74" i="5"/>
  <c r="D88" i="5"/>
  <c r="D89" i="5"/>
  <c r="E87" i="5"/>
  <c r="E65" i="5"/>
  <c r="D123" i="5"/>
  <c r="E92" i="1"/>
  <c r="E93" i="1"/>
  <c r="E81" i="1"/>
  <c r="E78" i="1"/>
  <c r="E83" i="5"/>
  <c r="C40" i="5"/>
  <c r="E77" i="5"/>
  <c r="E74" i="5"/>
  <c r="E88" i="5"/>
  <c r="E89" i="5"/>
  <c r="F62" i="5"/>
  <c r="E118" i="5"/>
  <c r="F65" i="5"/>
  <c r="E123" i="5"/>
  <c r="H62" i="5"/>
  <c r="D27" i="3"/>
  <c r="E55" i="3"/>
  <c r="E61" i="3"/>
  <c r="D26" i="3"/>
  <c r="D25" i="3"/>
  <c r="D24" i="3"/>
  <c r="G6" i="3"/>
  <c r="D28" i="3"/>
  <c r="B15" i="3"/>
  <c r="B44" i="3"/>
  <c r="B43" i="3"/>
  <c r="E67" i="3"/>
  <c r="G7" i="3"/>
  <c r="G8" i="3"/>
  <c r="G9" i="3"/>
  <c r="G10" i="3"/>
  <c r="B10" i="3"/>
  <c r="C23" i="3"/>
  <c r="C24" i="3"/>
  <c r="C61" i="3"/>
  <c r="C55" i="3"/>
  <c r="D55" i="3"/>
  <c r="D61" i="3"/>
  <c r="E48" i="3"/>
  <c r="C35" i="3"/>
  <c r="E24" i="3"/>
  <c r="B25" i="3"/>
  <c r="C25" i="3"/>
  <c r="E25" i="3"/>
  <c r="B26" i="3"/>
  <c r="C26" i="3"/>
  <c r="E26" i="3"/>
  <c r="B27" i="3"/>
  <c r="D67" i="3"/>
  <c r="D48" i="3"/>
  <c r="C67" i="3"/>
  <c r="C48" i="3"/>
  <c r="E43" i="3"/>
  <c r="B45" i="3"/>
  <c r="D35" i="3"/>
  <c r="C62" i="3"/>
  <c r="C49" i="3"/>
  <c r="C50" i="3"/>
  <c r="D43" i="3"/>
  <c r="E35" i="3"/>
  <c r="D62" i="3"/>
  <c r="C27" i="3"/>
  <c r="C43" i="3"/>
  <c r="C63" i="3"/>
  <c r="D49" i="3"/>
  <c r="D50" i="3"/>
  <c r="D63" i="3"/>
  <c r="E56" i="3"/>
  <c r="F35" i="3"/>
  <c r="G35" i="3"/>
  <c r="E62" i="3"/>
  <c r="C56" i="3"/>
  <c r="C28" i="3"/>
  <c r="E27" i="3"/>
  <c r="D56" i="3"/>
  <c r="C68" i="3"/>
  <c r="C57" i="3"/>
  <c r="E49" i="3"/>
  <c r="E50" i="3"/>
  <c r="E63" i="3"/>
  <c r="E68" i="3"/>
  <c r="E57" i="3"/>
  <c r="D68" i="3"/>
  <c r="D57" i="3"/>
  <c r="E44" i="3"/>
  <c r="E45" i="3"/>
  <c r="E69" i="3"/>
  <c r="D44" i="3"/>
  <c r="D45" i="3"/>
  <c r="D69" i="3"/>
  <c r="C44" i="3"/>
  <c r="C45" i="3"/>
  <c r="C69" i="3"/>
</calcChain>
</file>

<file path=xl/sharedStrings.xml><?xml version="1.0" encoding="utf-8"?>
<sst xmlns="http://schemas.openxmlformats.org/spreadsheetml/2006/main" count="582" uniqueCount="158">
  <si>
    <t>Asset type</t>
  </si>
  <si>
    <t>Vehicle</t>
  </si>
  <si>
    <t>Asset value</t>
  </si>
  <si>
    <t>Lease period</t>
  </si>
  <si>
    <t>years</t>
  </si>
  <si>
    <t>Current WACC</t>
  </si>
  <si>
    <t>Incremental Borrowing Rate (IBR)</t>
  </si>
  <si>
    <t>Lease rent</t>
  </si>
  <si>
    <t>p.a.</t>
  </si>
  <si>
    <t>Step 1 - Lease liability measurement</t>
  </si>
  <si>
    <t>Year</t>
  </si>
  <si>
    <t>Cashflow</t>
  </si>
  <si>
    <t>PV</t>
  </si>
  <si>
    <t>Present value of lease payments</t>
  </si>
  <si>
    <t>Lease liability value</t>
  </si>
  <si>
    <t>Step 2 - Right-of-Use Measurement</t>
  </si>
  <si>
    <t>Transaction cost</t>
  </si>
  <si>
    <t>Lease liability</t>
  </si>
  <si>
    <t>Right of Use asset value</t>
  </si>
  <si>
    <t>Useful life</t>
  </si>
  <si>
    <t>At the end of the lease term</t>
  </si>
  <si>
    <t>Asset transferred to lessee</t>
  </si>
  <si>
    <t>Step 3 - subsequent measurement of lease liability</t>
  </si>
  <si>
    <t>Opening balance</t>
  </si>
  <si>
    <t>Interest @</t>
  </si>
  <si>
    <t>Repayment</t>
  </si>
  <si>
    <t>Closing balance</t>
  </si>
  <si>
    <t>Step 4 - Subsequent measurement of asset</t>
  </si>
  <si>
    <t>Depreciation</t>
  </si>
  <si>
    <t>Depreciation is over 5 years as at the end of the lease term the asset is transferred to the lessee</t>
  </si>
  <si>
    <t>If the asset is not transferred to the lessee, it should be depreciated over 4 years</t>
  </si>
  <si>
    <t>Extracts of financial statements</t>
  </si>
  <si>
    <t>Statement of P&amp;L</t>
  </si>
  <si>
    <t>Year 1</t>
  </si>
  <si>
    <t>Year 2</t>
  </si>
  <si>
    <t>Year 3</t>
  </si>
  <si>
    <t xml:space="preserve">Year 4 </t>
  </si>
  <si>
    <t>Year 5</t>
  </si>
  <si>
    <t>Total</t>
  </si>
  <si>
    <t>Gross profit</t>
  </si>
  <si>
    <t>Operating profit</t>
  </si>
  <si>
    <t>Finance cost</t>
  </si>
  <si>
    <t>Profit Before Tax</t>
  </si>
  <si>
    <t>xxx</t>
  </si>
  <si>
    <t>Total rentals paid</t>
  </si>
  <si>
    <t>315.5 x 4 years</t>
  </si>
  <si>
    <t>Total cost</t>
  </si>
  <si>
    <t>Statement of Financial Position</t>
  </si>
  <si>
    <t>Right of Use</t>
  </si>
  <si>
    <t>Assets</t>
  </si>
  <si>
    <t>Non Current Assets</t>
  </si>
  <si>
    <t>Year 0</t>
  </si>
  <si>
    <t>Non current liabilities</t>
  </si>
  <si>
    <t>Current liabilities</t>
  </si>
  <si>
    <t>Lease liabilities</t>
  </si>
  <si>
    <t>Current liability calculation</t>
  </si>
  <si>
    <t>Rent payable for next year</t>
  </si>
  <si>
    <t>Interest included in above rent</t>
  </si>
  <si>
    <t>Capital payable next year</t>
  </si>
  <si>
    <t>Non Current liability calculation</t>
  </si>
  <si>
    <t>Total capital outstanding</t>
  </si>
  <si>
    <t>Current liability amount</t>
  </si>
  <si>
    <t>Non current liability</t>
  </si>
  <si>
    <t>Building</t>
  </si>
  <si>
    <t>Total P&amp;L impact</t>
  </si>
  <si>
    <t>Asset transferred back to the lessor</t>
  </si>
  <si>
    <t>416.5 x 3 years</t>
  </si>
  <si>
    <t>Accounting for the above lease under LKAS 17 - the old leasing standard</t>
  </si>
  <si>
    <t>Rental per annum</t>
  </si>
  <si>
    <t>Charged to P&amp;L on SLM</t>
  </si>
  <si>
    <t>Operating lease rentals</t>
  </si>
  <si>
    <t>Depreciation is over 3 years as at the end of the lease term the asset is transferred back to the lessor</t>
  </si>
  <si>
    <t>P&amp;L impact under SLFRS 16</t>
  </si>
  <si>
    <t>Total P&amp;L impact - under SLFRS 16</t>
  </si>
  <si>
    <t>Operating lease rentals - under LKAS 17</t>
  </si>
  <si>
    <t>Net change in accounting</t>
  </si>
  <si>
    <t xml:space="preserve">  - Total effect is the same</t>
  </si>
  <si>
    <t xml:space="preserve">  - SLFRS 16 results in upfront recognition of expenses called front loading</t>
  </si>
  <si>
    <t xml:space="preserve">  - SLFRS 16 requires recognizing an Asset and a Liability</t>
  </si>
  <si>
    <t xml:space="preserve">          - Affects - Return on Assets / Total Assets Turnover ratio / Debt to equity ratio</t>
  </si>
  <si>
    <t xml:space="preserve">  - Since SLFRS splits the expense to depreciation and interest operating profit margin might improve over LKAS 17 reporting</t>
  </si>
  <si>
    <t>P&amp;L impact</t>
  </si>
  <si>
    <t>Statement of Financial Position impact</t>
  </si>
  <si>
    <t>RoU = Lease liability + Txn cost + Dismantling cost + Pre payments</t>
  </si>
  <si>
    <t>Example - Pg 3 of the tute</t>
  </si>
  <si>
    <t>(in Rs')</t>
  </si>
  <si>
    <t>Period</t>
  </si>
  <si>
    <t>Cumulative discounting factor for 30 years</t>
  </si>
  <si>
    <t>Interest rate</t>
  </si>
  <si>
    <t>IBR</t>
  </si>
  <si>
    <t>Present value of rentals</t>
  </si>
  <si>
    <t>Prepayments</t>
  </si>
  <si>
    <t>RoU</t>
  </si>
  <si>
    <t>Interest at 11%</t>
  </si>
  <si>
    <t>Rentals paid</t>
  </si>
  <si>
    <t>Step 3 - Subsequent measurement of lease liability</t>
  </si>
  <si>
    <t>Depreciation is over 30 years as at the end of the lease term the asset is transferred back to the lessor</t>
  </si>
  <si>
    <t>RoU amount</t>
  </si>
  <si>
    <t>Depreciation per annum</t>
  </si>
  <si>
    <t>Step 1 - Accounting on the date of the lease</t>
  </si>
  <si>
    <t>Gross investment in the lease</t>
  </si>
  <si>
    <t>Unearned Income</t>
  </si>
  <si>
    <t>Net investment in the lease</t>
  </si>
  <si>
    <t>Difference between Gross and Net investment in the lease</t>
  </si>
  <si>
    <t>Granted amount</t>
  </si>
  <si>
    <t>Step 2 - Subsequent accounting for the lease receivable</t>
  </si>
  <si>
    <t>Above amount is shown in the SFP as a receivable</t>
  </si>
  <si>
    <t>Cash received</t>
  </si>
  <si>
    <t>Interest income</t>
  </si>
  <si>
    <t>Gross investment in lease</t>
  </si>
  <si>
    <t>Less : Unearned income</t>
  </si>
  <si>
    <t>Net investment in lease</t>
  </si>
  <si>
    <t>Current Assets</t>
  </si>
  <si>
    <t>Capital receivable next year</t>
  </si>
  <si>
    <t>Rent receivable for next year</t>
  </si>
  <si>
    <t>Current asset amount</t>
  </si>
  <si>
    <t>Total receivable</t>
  </si>
  <si>
    <t>Total rent outstanding - Gross investment</t>
  </si>
  <si>
    <t>Total future interest included in the rent - Unearned income</t>
  </si>
  <si>
    <t xml:space="preserve">Net capital outstanding - Net Investment </t>
  </si>
  <si>
    <t>Current Assets component calculation</t>
  </si>
  <si>
    <t>Non Current Assets component calculation</t>
  </si>
  <si>
    <t>Interest rate - IRR</t>
  </si>
  <si>
    <t>CF</t>
  </si>
  <si>
    <t>0</t>
  </si>
  <si>
    <t>Accounting for the asset</t>
  </si>
  <si>
    <t>Accounting for the rentals</t>
  </si>
  <si>
    <t>Amount</t>
  </si>
  <si>
    <t>Entry</t>
  </si>
  <si>
    <t>Cash Dr / P&amp;L Cr</t>
  </si>
  <si>
    <t>Operating lease rent income</t>
  </si>
  <si>
    <t>Trasnaction cost</t>
  </si>
  <si>
    <t>Depreciation period</t>
  </si>
  <si>
    <t>Television</t>
  </si>
  <si>
    <t>Asset transferred to the lessee</t>
  </si>
  <si>
    <t>Lease type</t>
  </si>
  <si>
    <t>Finance lease</t>
  </si>
  <si>
    <t>Asset Sales value</t>
  </si>
  <si>
    <t>Asset buying price / cost</t>
  </si>
  <si>
    <t>Step 1 Determine sales price</t>
  </si>
  <si>
    <t>Market interest rate</t>
  </si>
  <si>
    <t>WACC</t>
  </si>
  <si>
    <t>Incremental Borrowing rate</t>
  </si>
  <si>
    <t>Lower of general selling price (FV) and PV of rentals discounted using market interest rate</t>
  </si>
  <si>
    <t>Fair value</t>
  </si>
  <si>
    <t>PV of CF using market interest rate</t>
  </si>
  <si>
    <t>PV of CF</t>
  </si>
  <si>
    <t>Therefore PV is the Selling price</t>
  </si>
  <si>
    <t>Step 2 - Subsequent measurement of the receivable</t>
  </si>
  <si>
    <t>Sales</t>
  </si>
  <si>
    <t>Cost of sales</t>
  </si>
  <si>
    <t>Other expenses</t>
  </si>
  <si>
    <t>1. Accounting for Lessee</t>
  </si>
  <si>
    <t>2. Accounting for Lessee</t>
  </si>
  <si>
    <t>6. Accounting for lessor - operating lease</t>
  </si>
  <si>
    <t>5. Accounting for Lessor - Finance Lease</t>
  </si>
  <si>
    <t>4. Accounting for Lessor - Finance lease</t>
  </si>
  <si>
    <t>7. Accounting for lessors - dealer lessors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</si>
</sst>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"/>
    <numFmt numFmtId="167" formatCode="_(* #,##0.000_);_(* \(#,##0.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43" fontId="2" fillId="0" borderId="0" xfId="1" applyFont="1"/>
    <xf numFmtId="165" fontId="2" fillId="0" borderId="0" xfId="1" applyNumberFormat="1" applyFont="1"/>
    <xf numFmtId="9" fontId="2" fillId="0" borderId="0" xfId="1" applyNumberFormat="1" applyFont="1"/>
    <xf numFmtId="165" fontId="3" fillId="0" borderId="0" xfId="1" applyNumberFormat="1" applyFont="1"/>
    <xf numFmtId="165" fontId="3" fillId="0" borderId="1" xfId="1" applyNumberFormat="1" applyFont="1" applyBorder="1"/>
    <xf numFmtId="165" fontId="3" fillId="0" borderId="3" xfId="1" applyNumberFormat="1" applyFont="1" applyBorder="1"/>
    <xf numFmtId="165" fontId="2" fillId="0" borderId="2" xfId="1" applyNumberFormat="1" applyFont="1" applyBorder="1"/>
    <xf numFmtId="166" fontId="2" fillId="0" borderId="2" xfId="1" applyNumberFormat="1" applyFont="1" applyBorder="1"/>
    <xf numFmtId="165" fontId="3" fillId="0" borderId="2" xfId="1" applyNumberFormat="1" applyFont="1" applyBorder="1"/>
    <xf numFmtId="9" fontId="2" fillId="0" borderId="2" xfId="1" applyNumberFormat="1" applyFont="1" applyBorder="1"/>
    <xf numFmtId="165" fontId="2" fillId="0" borderId="0" xfId="1" applyNumberFormat="1" applyFont="1" applyAlignment="1">
      <alignment wrapText="1"/>
    </xf>
    <xf numFmtId="165" fontId="2" fillId="0" borderId="2" xfId="1" applyNumberFormat="1" applyFont="1" applyBorder="1" applyAlignment="1">
      <alignment wrapText="1"/>
    </xf>
    <xf numFmtId="165" fontId="3" fillId="0" borderId="2" xfId="1" applyNumberFormat="1" applyFont="1" applyBorder="1" applyAlignment="1">
      <alignment wrapText="1"/>
    </xf>
    <xf numFmtId="9" fontId="3" fillId="0" borderId="2" xfId="1" applyNumberFormat="1" applyFont="1" applyBorder="1"/>
    <xf numFmtId="165" fontId="3" fillId="0" borderId="2" xfId="1" applyNumberFormat="1" applyFont="1" applyBorder="1" applyAlignment="1">
      <alignment horizontal="right"/>
    </xf>
    <xf numFmtId="165" fontId="2" fillId="2" borderId="2" xfId="1" applyNumberFormat="1" applyFont="1" applyFill="1" applyBorder="1"/>
    <xf numFmtId="165" fontId="2" fillId="2" borderId="0" xfId="1" applyNumberFormat="1" applyFont="1" applyFill="1"/>
    <xf numFmtId="164" fontId="2" fillId="0" borderId="2" xfId="1" applyNumberFormat="1" applyFont="1" applyBorder="1"/>
    <xf numFmtId="43" fontId="2" fillId="0" borderId="2" xfId="1" applyNumberFormat="1" applyFont="1" applyBorder="1"/>
    <xf numFmtId="165" fontId="2" fillId="0" borderId="0" xfId="1" quotePrefix="1" applyNumberFormat="1" applyFont="1"/>
    <xf numFmtId="165" fontId="2" fillId="0" borderId="4" xfId="1" applyNumberFormat="1" applyFont="1" applyBorder="1"/>
    <xf numFmtId="165" fontId="2" fillId="3" borderId="2" xfId="1" applyNumberFormat="1" applyFont="1" applyFill="1" applyBorder="1"/>
    <xf numFmtId="9" fontId="2" fillId="0" borderId="2" xfId="2" applyFont="1" applyBorder="1"/>
    <xf numFmtId="9" fontId="3" fillId="0" borderId="2" xfId="2" applyFont="1" applyBorder="1"/>
    <xf numFmtId="167" fontId="2" fillId="0" borderId="2" xfId="1" applyNumberFormat="1" applyFont="1" applyBorder="1"/>
    <xf numFmtId="43" fontId="2" fillId="0" borderId="0" xfId="1" applyNumberFormat="1" applyFont="1"/>
    <xf numFmtId="43" fontId="3" fillId="0" borderId="0" xfId="1" applyNumberFormat="1" applyFont="1"/>
    <xf numFmtId="43" fontId="3" fillId="0" borderId="2" xfId="1" applyNumberFormat="1" applyFont="1" applyBorder="1"/>
    <xf numFmtId="43" fontId="3" fillId="0" borderId="1" xfId="1" applyNumberFormat="1" applyFont="1" applyBorder="1"/>
    <xf numFmtId="43" fontId="3" fillId="0" borderId="2" xfId="1" applyNumberFormat="1" applyFont="1" applyBorder="1" applyAlignment="1">
      <alignment wrapText="1"/>
    </xf>
    <xf numFmtId="43" fontId="2" fillId="0" borderId="0" xfId="1" applyNumberFormat="1" applyFont="1" applyAlignment="1">
      <alignment wrapText="1"/>
    </xf>
    <xf numFmtId="43" fontId="0" fillId="0" borderId="0" xfId="0" applyNumberFormat="1"/>
    <xf numFmtId="43" fontId="3" fillId="0" borderId="2" xfId="1" applyNumberFormat="1" applyFont="1" applyBorder="1" applyAlignment="1">
      <alignment horizontal="right"/>
    </xf>
    <xf numFmtId="43" fontId="2" fillId="2" borderId="2" xfId="1" applyNumberFormat="1" applyFont="1" applyFill="1" applyBorder="1"/>
    <xf numFmtId="43" fontId="2" fillId="0" borderId="0" xfId="1" quotePrefix="1" applyNumberFormat="1" applyFont="1"/>
    <xf numFmtId="43" fontId="2" fillId="2" borderId="0" xfId="1" applyNumberFormat="1" applyFont="1" applyFill="1"/>
    <xf numFmtId="43" fontId="2" fillId="3" borderId="2" xfId="1" applyNumberFormat="1" applyFont="1" applyFill="1" applyBorder="1"/>
    <xf numFmtId="43" fontId="2" fillId="0" borderId="4" xfId="1" applyNumberFormat="1" applyFont="1" applyBorder="1"/>
    <xf numFmtId="43" fontId="2" fillId="4" borderId="0" xfId="1" applyNumberFormat="1" applyFont="1" applyFill="1"/>
    <xf numFmtId="43" fontId="2" fillId="0" borderId="2" xfId="1" applyNumberFormat="1" applyFont="1" applyFill="1" applyBorder="1"/>
    <xf numFmtId="43" fontId="3" fillId="0" borderId="2" xfId="1" applyNumberFormat="1" applyFont="1" applyFill="1" applyBorder="1" applyAlignment="1">
      <alignment horizontal="right"/>
    </xf>
    <xf numFmtId="43" fontId="2" fillId="5" borderId="2" xfId="1" applyNumberFormat="1" applyFont="1" applyFill="1" applyBorder="1"/>
    <xf numFmtId="43" fontId="2" fillId="0" borderId="2" xfId="1" applyFont="1" applyBorder="1"/>
    <xf numFmtId="43" fontId="3" fillId="0" borderId="0" xfId="1" applyFont="1"/>
    <xf numFmtId="43" fontId="2" fillId="0" borderId="0" xfId="1" quotePrefix="1" applyFont="1"/>
    <xf numFmtId="165" fontId="2" fillId="0" borderId="2" xfId="1" quotePrefix="1" applyNumberFormat="1" applyFont="1" applyBorder="1" applyAlignment="1">
      <alignment horizontal="right"/>
    </xf>
    <xf numFmtId="165" fontId="2" fillId="0" borderId="2" xfId="1" applyNumberFormat="1" applyFont="1" applyBorder="1" applyAlignment="1">
      <alignment horizontal="right"/>
    </xf>
    <xf numFmtId="10" fontId="2" fillId="0" borderId="2" xfId="1" applyNumberFormat="1" applyFont="1" applyBorder="1"/>
    <xf numFmtId="9" fontId="2" fillId="2" borderId="2" xfId="1" applyNumberFormat="1" applyFont="1" applyFill="1" applyBorder="1"/>
    <xf numFmtId="165" fontId="2" fillId="0" borderId="2" xfId="1" applyNumberFormat="1" applyFont="1" applyFill="1" applyBorder="1"/>
    <xf numFmtId="165" fontId="2" fillId="0" borderId="0" xfId="1" applyNumberFormat="1" applyFont="1" applyBorder="1"/>
    <xf numFmtId="165" fontId="2" fillId="0" borderId="5" xfId="1" applyNumberFormat="1" applyFont="1" applyBorder="1"/>
    <xf numFmtId="165" fontId="3" fillId="0" borderId="2" xfId="1" applyNumberFormat="1" applyFont="1" applyBorder="1" applyAlignment="1">
      <alignment horizontal="center" wrapText="1"/>
    </xf>
    <xf numFmtId="43" fontId="3" fillId="0" borderId="2" xfId="1" applyNumberFormat="1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SLFRS 16 P&amp;L vs LKAS 17 P&amp;L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'Lessee accounting ex 02'!$A$123</c:f>
              <c:strCache>
                <c:ptCount val="1"/>
                <c:pt idx="0">
                  <c:v>Total P&amp;L impact - under SLFRS 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'Lessee accounting ex 02'!$B$122:$D$122</c:f>
              <c:strCache>
                <c:ptCount val="3"/>
                <c:pt idx="0">
                  <c:v> Year 1 </c:v>
                </c:pt>
                <c:pt idx="1">
                  <c:v> Year 2 </c:v>
                </c:pt>
                <c:pt idx="2">
                  <c:v> Year 3 </c:v>
                </c:pt>
              </c:strCache>
            </c:strRef>
          </c:cat>
          <c:val>
            <c:numRef>
              <c:f>'Lessee accounting ex 02'!$B$123:$D$123</c:f>
              <c:numCache>
                <c:formatCode>_(* #,##0.00_);_(* \(#,##0.00\);_(* "-"??_);_(@_)</c:formatCode>
                <c:ptCount val="3"/>
                <c:pt idx="0">
                  <c:v>470.16443452380946</c:v>
                </c:pt>
                <c:pt idx="1">
                  <c:v>434.58965773809518</c:v>
                </c:pt>
                <c:pt idx="2">
                  <c:v>394.74590773809518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83-4A41-A5C6-56AC8F6B364F}"/>
            </c:ext>
          </c:extLst>
        </c:ser>
        <c:ser>
          <c:idx val="1"/>
          <c:order val="1"/>
          <c:tx>
            <c:strRef>
              <c:f>'Lessee accounting ex 02'!$A$124</c:f>
              <c:strCache>
                <c:ptCount val="1"/>
                <c:pt idx="0">
                  <c:v>Operating lease rentals - under LKAS 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'Lessee accounting ex 02'!$B$122:$D$122</c:f>
              <c:strCache>
                <c:ptCount val="3"/>
                <c:pt idx="0">
                  <c:v> Year 1 </c:v>
                </c:pt>
                <c:pt idx="1">
                  <c:v> Year 2 </c:v>
                </c:pt>
                <c:pt idx="2">
                  <c:v> Year 3 </c:v>
                </c:pt>
              </c:strCache>
            </c:strRef>
          </c:cat>
          <c:val>
            <c:numRef>
              <c:f>'Lessee accounting ex 02'!$B$124:$D$124</c:f>
              <c:numCache>
                <c:formatCode>_(* #,##0.00_);_(* \(#,##0.00\);_(* "-"??_);_(@_)</c:formatCode>
                <c:ptCount val="3"/>
                <c:pt idx="0">
                  <c:v>416.5</c:v>
                </c:pt>
                <c:pt idx="1">
                  <c:v>416.5</c:v>
                </c:pt>
                <c:pt idx="2">
                  <c:v>416.5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83-4A41-A5C6-56AC8F6B3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66704"/>
        <c:axId val="191767488"/>
      </c:lineChart>
      <c:catAx>
        <c:axId val="1917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67488"/>
        <c:crosses val="autoZero"/>
        <c:auto val="1"/>
        <c:lblAlgn val="ctr"/>
        <c:lblOffset val="100"/>
        <c:noMultiLvlLbl val="0"/>
      </c:catAx>
      <c:valAx>
        <c:axId val="19176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766704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19049</xdr:colOff>
      <xdr:row>19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770164</xdr:colOff>
      <xdr:row>126</xdr:row>
      <xdr:rowOff>51706</xdr:rowOff>
    </xdr:from>
    <xdr:to>
      <xdr:col>4</xdr:col>
      <xdr:colOff>318407</xdr:colOff>
      <xdr:row>141</xdr:row>
      <xdr:rowOff>100691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5D0A55DD-9E62-4DE3-8D46-2CE3B03DA5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438149</xdr:colOff>
      <xdr:row>19</xdr:row>
      <xdr:rowOff>114300</xdr:rowOff>
    </xdr:to>
    <xdr:sp macro="" textlink="">
      <xdr:nvSpPr>
        <xdr:cNvPr id="4" name="Rectangle 3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2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619124</xdr:colOff>
      <xdr:row>19</xdr:row>
      <xdr:rowOff>95250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590549</xdr:colOff>
      <xdr:row>19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590549</xdr:colOff>
      <xdr:row>19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476249</xdr:colOff>
      <xdr:row>19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409574</xdr:colOff>
      <xdr:row>19</xdr:row>
      <xdr:rowOff>114300</xdr:rowOff>
    </xdr:to>
    <xdr:sp macro="" textlink="">
      <xdr:nvSpPr>
        <xdr:cNvPr id="2" name="Rectangle 1"/>
        <xdr:cNvSpPr>
          <a:spLocks/>
        </xdr:cNvSpPr>
      </xdr:nvSpPr>
      <xdr:spPr>
        <a:xfrm>
          <a:off x="0" y="0"/>
          <a:ext cx="12468224" cy="373380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zoomScaleNormal="100" workbookViewId="0">
      <selection activeCell="F21" sqref="F21"/>
    </sheetView>
  </sheetViews>
  <sheetFormatPr defaultColWidth="9.28515625" defaultRowHeight="15" x14ac:dyDescent="0.25"/>
  <cols>
    <col min="1" max="1" width="30.7109375" style="2" bestFit="1" customWidth="1"/>
    <col min="2" max="2" width="10.85546875" style="2" customWidth="1"/>
    <col min="3" max="3" width="12.5703125" style="2" customWidth="1"/>
    <col min="4" max="4" width="11" style="2" customWidth="1"/>
    <col min="5" max="9" width="9.28515625" style="2"/>
    <col min="10" max="10" width="16.85546875" style="2" customWidth="1"/>
    <col min="11" max="11" width="16.28515625" style="2" bestFit="1" customWidth="1"/>
    <col min="12" max="12" width="14.140625" style="2" customWidth="1"/>
    <col min="13" max="16384" width="9.28515625" style="2"/>
  </cols>
  <sheetData>
    <row r="1" spans="1:3" x14ac:dyDescent="0.25">
      <c r="A1" s="4" t="s">
        <v>152</v>
      </c>
    </row>
    <row r="3" spans="1:3" x14ac:dyDescent="0.25">
      <c r="A3" s="7" t="s">
        <v>0</v>
      </c>
      <c r="B3" s="7" t="s">
        <v>1</v>
      </c>
      <c r="C3" s="7"/>
    </row>
    <row r="4" spans="1:3" x14ac:dyDescent="0.25">
      <c r="A4" s="7" t="s">
        <v>19</v>
      </c>
      <c r="B4" s="7">
        <v>5</v>
      </c>
      <c r="C4" s="7" t="s">
        <v>4</v>
      </c>
    </row>
    <row r="5" spans="1:3" x14ac:dyDescent="0.25">
      <c r="A5" s="7" t="s">
        <v>2</v>
      </c>
      <c r="B5" s="7">
        <v>1000</v>
      </c>
      <c r="C5" s="7"/>
    </row>
    <row r="6" spans="1:3" x14ac:dyDescent="0.25">
      <c r="A6" s="7" t="s">
        <v>7</v>
      </c>
      <c r="B6" s="18">
        <f>-PMT(B11,B7,B5)</f>
        <v>315.47080370609785</v>
      </c>
      <c r="C6" s="7" t="s">
        <v>8</v>
      </c>
    </row>
    <row r="7" spans="1:3" x14ac:dyDescent="0.25">
      <c r="A7" s="7" t="s">
        <v>3</v>
      </c>
      <c r="B7" s="7">
        <v>4</v>
      </c>
      <c r="C7" s="7" t="s">
        <v>4</v>
      </c>
    </row>
    <row r="8" spans="1:3" x14ac:dyDescent="0.25">
      <c r="A8" s="7" t="s">
        <v>16</v>
      </c>
      <c r="B8" s="7">
        <v>20</v>
      </c>
      <c r="C8" s="7"/>
    </row>
    <row r="9" spans="1:3" x14ac:dyDescent="0.25">
      <c r="A9" s="7" t="s">
        <v>20</v>
      </c>
      <c r="B9" s="7" t="s">
        <v>21</v>
      </c>
      <c r="C9" s="7"/>
    </row>
    <row r="10" spans="1:3" x14ac:dyDescent="0.25">
      <c r="A10" s="7" t="s">
        <v>5</v>
      </c>
      <c r="B10" s="10">
        <v>0.12</v>
      </c>
      <c r="C10" s="7"/>
    </row>
    <row r="11" spans="1:3" x14ac:dyDescent="0.25">
      <c r="A11" s="7" t="s">
        <v>6</v>
      </c>
      <c r="B11" s="10">
        <v>0.1</v>
      </c>
      <c r="C11" s="7"/>
    </row>
    <row r="13" spans="1:3" x14ac:dyDescent="0.25">
      <c r="A13" s="4" t="s">
        <v>9</v>
      </c>
    </row>
    <row r="14" spans="1:3" x14ac:dyDescent="0.25">
      <c r="A14" s="4"/>
    </row>
    <row r="15" spans="1:3" x14ac:dyDescent="0.25">
      <c r="A15" s="2" t="s">
        <v>13</v>
      </c>
    </row>
    <row r="17" spans="1:4" x14ac:dyDescent="0.25">
      <c r="A17" s="9" t="s">
        <v>10</v>
      </c>
      <c r="B17" s="9" t="s">
        <v>11</v>
      </c>
      <c r="C17" s="9" t="str">
        <f>"DF at "&amp;B11*100&amp;"%"</f>
        <v>DF at 10%</v>
      </c>
      <c r="D17" s="9" t="s">
        <v>12</v>
      </c>
    </row>
    <row r="18" spans="1:4" x14ac:dyDescent="0.25">
      <c r="A18" s="7">
        <v>1</v>
      </c>
      <c r="B18" s="7">
        <f>B6</f>
        <v>315.47080370609785</v>
      </c>
      <c r="C18" s="8">
        <f>1/(1+$B$11)^A18</f>
        <v>0.90909090909090906</v>
      </c>
      <c r="D18" s="7">
        <f>B18*C18</f>
        <v>286.79163973281624</v>
      </c>
    </row>
    <row r="19" spans="1:4" x14ac:dyDescent="0.25">
      <c r="A19" s="7">
        <v>2</v>
      </c>
      <c r="B19" s="7">
        <f>B18</f>
        <v>315.47080370609785</v>
      </c>
      <c r="C19" s="8">
        <f>1/(1+$B$11)^A19</f>
        <v>0.82644628099173545</v>
      </c>
      <c r="D19" s="7">
        <f>B19*C19</f>
        <v>260.71967248437835</v>
      </c>
    </row>
    <row r="20" spans="1:4" x14ac:dyDescent="0.25">
      <c r="A20" s="7">
        <v>3</v>
      </c>
      <c r="B20" s="7">
        <f>B19</f>
        <v>315.47080370609785</v>
      </c>
      <c r="C20" s="8">
        <f>1/(1+$B$11)^A20</f>
        <v>0.75131480090157754</v>
      </c>
      <c r="D20" s="7">
        <f>B20*C20</f>
        <v>237.01788407670756</v>
      </c>
    </row>
    <row r="21" spans="1:4" x14ac:dyDescent="0.25">
      <c r="A21" s="7">
        <v>4</v>
      </c>
      <c r="B21" s="7">
        <f>B20</f>
        <v>315.47080370609785</v>
      </c>
      <c r="C21" s="8">
        <f>1/(1+$B$11)^A21</f>
        <v>0.68301345536507052</v>
      </c>
      <c r="D21" s="7">
        <f>B21*C21</f>
        <v>215.4708037060978</v>
      </c>
    </row>
    <row r="22" spans="1:4" ht="15.75" thickBot="1" x14ac:dyDescent="0.3">
      <c r="A22" s="2" t="s">
        <v>14</v>
      </c>
      <c r="D22" s="5">
        <f>SUM(D18:D21)</f>
        <v>1000</v>
      </c>
    </row>
    <row r="23" spans="1:4" ht="15.75" thickTop="1" x14ac:dyDescent="0.25"/>
    <row r="25" spans="1:4" x14ac:dyDescent="0.25">
      <c r="A25" s="4" t="s">
        <v>15</v>
      </c>
    </row>
    <row r="27" spans="1:4" x14ac:dyDescent="0.25">
      <c r="A27" s="2" t="s">
        <v>83</v>
      </c>
    </row>
    <row r="29" spans="1:4" x14ac:dyDescent="0.25">
      <c r="A29" s="2" t="s">
        <v>17</v>
      </c>
      <c r="D29" s="2">
        <f>D22</f>
        <v>1000</v>
      </c>
    </row>
    <row r="30" spans="1:4" x14ac:dyDescent="0.25">
      <c r="A30" s="2" t="s">
        <v>16</v>
      </c>
      <c r="D30" s="2">
        <f>B8</f>
        <v>20</v>
      </c>
    </row>
    <row r="31" spans="1:4" ht="15.75" thickBot="1" x14ac:dyDescent="0.3">
      <c r="A31" s="4" t="s">
        <v>18</v>
      </c>
      <c r="B31" s="4"/>
      <c r="C31" s="4"/>
      <c r="D31" s="5">
        <f>SUM(D29:D30)</f>
        <v>1020</v>
      </c>
    </row>
    <row r="32" spans="1:4" ht="15.75" thickTop="1" x14ac:dyDescent="0.25"/>
    <row r="34" spans="1:5" x14ac:dyDescent="0.25">
      <c r="A34" s="4" t="s">
        <v>22</v>
      </c>
    </row>
    <row r="36" spans="1:5" s="11" customFormat="1" ht="28.35" customHeight="1" x14ac:dyDescent="0.25">
      <c r="A36" s="53" t="s">
        <v>10</v>
      </c>
      <c r="B36" s="53" t="s">
        <v>23</v>
      </c>
      <c r="C36" s="13" t="s">
        <v>24</v>
      </c>
      <c r="D36" s="53" t="s">
        <v>25</v>
      </c>
      <c r="E36" s="53" t="s">
        <v>26</v>
      </c>
    </row>
    <row r="37" spans="1:5" x14ac:dyDescent="0.25">
      <c r="A37" s="53"/>
      <c r="B37" s="53"/>
      <c r="C37" s="14">
        <f>B11</f>
        <v>0.1</v>
      </c>
      <c r="D37" s="53"/>
      <c r="E37" s="53"/>
    </row>
    <row r="38" spans="1:5" x14ac:dyDescent="0.25">
      <c r="A38" s="7">
        <v>1</v>
      </c>
      <c r="B38" s="7">
        <f>D22</f>
        <v>1000</v>
      </c>
      <c r="C38" s="7">
        <f>B38*$C$37</f>
        <v>100</v>
      </c>
      <c r="D38" s="7">
        <f>-$B$6</f>
        <v>-315.47080370609785</v>
      </c>
      <c r="E38" s="7">
        <f>SUM(B38:D38)</f>
        <v>784.52919629390215</v>
      </c>
    </row>
    <row r="39" spans="1:5" x14ac:dyDescent="0.25">
      <c r="A39" s="7">
        <v>2</v>
      </c>
      <c r="B39" s="7">
        <f>E38</f>
        <v>784.52919629390215</v>
      </c>
      <c r="C39" s="7">
        <f>B39*$C$37</f>
        <v>78.452919629390223</v>
      </c>
      <c r="D39" s="7">
        <f>-$B$6</f>
        <v>-315.47080370609785</v>
      </c>
      <c r="E39" s="7">
        <f t="shared" ref="E39:E41" si="0">SUM(B39:D39)</f>
        <v>547.51131221719447</v>
      </c>
    </row>
    <row r="40" spans="1:5" x14ac:dyDescent="0.25">
      <c r="A40" s="7">
        <v>3</v>
      </c>
      <c r="B40" s="7">
        <f>E39</f>
        <v>547.51131221719447</v>
      </c>
      <c r="C40" s="7">
        <f>B40*$C$37</f>
        <v>54.751131221719447</v>
      </c>
      <c r="D40" s="7">
        <f>-$B$6</f>
        <v>-315.47080370609785</v>
      </c>
      <c r="E40" s="7">
        <f t="shared" si="0"/>
        <v>286.79163973281607</v>
      </c>
    </row>
    <row r="41" spans="1:5" x14ac:dyDescent="0.25">
      <c r="A41" s="7">
        <v>4</v>
      </c>
      <c r="B41" s="7">
        <f>E40</f>
        <v>286.79163973281607</v>
      </c>
      <c r="C41" s="7">
        <f>B41*$C$37</f>
        <v>28.679163973281607</v>
      </c>
      <c r="D41" s="7">
        <f>-$B$6</f>
        <v>-315.47080370609785</v>
      </c>
      <c r="E41" s="7">
        <f t="shared" si="0"/>
        <v>0</v>
      </c>
    </row>
    <row r="42" spans="1:5" s="4" customFormat="1" ht="14.25" x14ac:dyDescent="0.2">
      <c r="A42" s="4" t="s">
        <v>38</v>
      </c>
      <c r="C42" s="4">
        <f>SUM(C38:C41)</f>
        <v>261.8832148243913</v>
      </c>
      <c r="D42" s="4">
        <f>SUM(D38:D41)</f>
        <v>-1261.8832148243914</v>
      </c>
    </row>
    <row r="44" spans="1:5" x14ac:dyDescent="0.25">
      <c r="A44" s="4" t="s">
        <v>27</v>
      </c>
    </row>
    <row r="45" spans="1:5" x14ac:dyDescent="0.25">
      <c r="A45" s="4"/>
    </row>
    <row r="46" spans="1:5" x14ac:dyDescent="0.25">
      <c r="A46" s="4" t="s">
        <v>132</v>
      </c>
      <c r="B46" s="2">
        <v>5</v>
      </c>
      <c r="C46" s="2" t="s">
        <v>4</v>
      </c>
    </row>
    <row r="47" spans="1:5" x14ac:dyDescent="0.25">
      <c r="A47" s="2" t="s">
        <v>29</v>
      </c>
    </row>
    <row r="48" spans="1:5" x14ac:dyDescent="0.25">
      <c r="A48" s="2" t="s">
        <v>30</v>
      </c>
    </row>
    <row r="50" spans="1:13" ht="14.1" customHeight="1" x14ac:dyDescent="0.25">
      <c r="A50" s="53" t="s">
        <v>10</v>
      </c>
      <c r="B50" s="53" t="s">
        <v>23</v>
      </c>
      <c r="C50" s="53" t="s">
        <v>28</v>
      </c>
      <c r="D50" s="53" t="s">
        <v>26</v>
      </c>
      <c r="E50"/>
    </row>
    <row r="51" spans="1:13" x14ac:dyDescent="0.25">
      <c r="A51" s="53"/>
      <c r="B51" s="53"/>
      <c r="C51" s="53"/>
      <c r="D51" s="53"/>
      <c r="E51"/>
    </row>
    <row r="52" spans="1:13" x14ac:dyDescent="0.25">
      <c r="A52" s="7">
        <v>1</v>
      </c>
      <c r="B52" s="7">
        <f>D31</f>
        <v>1020</v>
      </c>
      <c r="C52" s="7">
        <f>-+B52/$B$46</f>
        <v>-204</v>
      </c>
      <c r="D52" s="7">
        <f>SUM(B52:C52)</f>
        <v>816</v>
      </c>
    </row>
    <row r="53" spans="1:13" x14ac:dyDescent="0.25">
      <c r="A53" s="7">
        <v>2</v>
      </c>
      <c r="B53" s="7">
        <f>D52</f>
        <v>816</v>
      </c>
      <c r="C53" s="7">
        <f>C52</f>
        <v>-204</v>
      </c>
      <c r="D53" s="7">
        <f>SUM(B53:C53)</f>
        <v>612</v>
      </c>
    </row>
    <row r="54" spans="1:13" x14ac:dyDescent="0.25">
      <c r="A54" s="7">
        <v>3</v>
      </c>
      <c r="B54" s="7">
        <f>D53</f>
        <v>612</v>
      </c>
      <c r="C54" s="7">
        <f>C53</f>
        <v>-204</v>
      </c>
      <c r="D54" s="7">
        <f>SUM(B54:C54)</f>
        <v>408</v>
      </c>
    </row>
    <row r="55" spans="1:13" x14ac:dyDescent="0.25">
      <c r="A55" s="7">
        <v>4</v>
      </c>
      <c r="B55" s="7">
        <f>D54</f>
        <v>408</v>
      </c>
      <c r="C55" s="7">
        <f>C54</f>
        <v>-204</v>
      </c>
      <c r="D55" s="7">
        <f>SUM(B55:C55)</f>
        <v>204</v>
      </c>
    </row>
    <row r="56" spans="1:13" x14ac:dyDescent="0.25">
      <c r="A56" s="7">
        <v>5</v>
      </c>
      <c r="B56" s="7">
        <f>D55</f>
        <v>204</v>
      </c>
      <c r="C56" s="7">
        <f>C55</f>
        <v>-204</v>
      </c>
      <c r="D56" s="7">
        <f>SUM(B56:C56)</f>
        <v>0</v>
      </c>
    </row>
    <row r="59" spans="1:13" x14ac:dyDescent="0.25">
      <c r="A59" s="4" t="s">
        <v>31</v>
      </c>
    </row>
    <row r="61" spans="1:13" x14ac:dyDescent="0.25">
      <c r="A61" s="7" t="s">
        <v>32</v>
      </c>
      <c r="C61" s="7" t="s">
        <v>33</v>
      </c>
      <c r="D61" s="7" t="s">
        <v>34</v>
      </c>
      <c r="E61" s="7" t="s">
        <v>35</v>
      </c>
      <c r="F61" s="7" t="s">
        <v>36</v>
      </c>
      <c r="G61" s="7" t="s">
        <v>37</v>
      </c>
      <c r="H61" s="7" t="s">
        <v>38</v>
      </c>
    </row>
    <row r="62" spans="1:13" x14ac:dyDescent="0.25">
      <c r="A62" s="7"/>
      <c r="C62" s="7"/>
      <c r="D62" s="7"/>
      <c r="E62" s="7"/>
      <c r="F62" s="7"/>
      <c r="G62" s="7"/>
      <c r="H62" s="7"/>
    </row>
    <row r="63" spans="1:13" s="4" customFormat="1" ht="14.25" x14ac:dyDescent="0.2">
      <c r="A63" s="9" t="s">
        <v>39</v>
      </c>
      <c r="C63" s="15" t="s">
        <v>43</v>
      </c>
      <c r="D63" s="15" t="s">
        <v>43</v>
      </c>
      <c r="E63" s="15" t="s">
        <v>43</v>
      </c>
      <c r="F63" s="15" t="s">
        <v>43</v>
      </c>
      <c r="G63" s="15" t="s">
        <v>43</v>
      </c>
      <c r="H63" s="15" t="s">
        <v>43</v>
      </c>
    </row>
    <row r="64" spans="1:13" x14ac:dyDescent="0.25">
      <c r="A64" s="7" t="s">
        <v>28</v>
      </c>
      <c r="C64" s="7">
        <f>C52</f>
        <v>-204</v>
      </c>
      <c r="D64" s="7">
        <f>C64</f>
        <v>-204</v>
      </c>
      <c r="E64" s="7">
        <f>D64</f>
        <v>-204</v>
      </c>
      <c r="F64" s="7">
        <f>E64</f>
        <v>-204</v>
      </c>
      <c r="G64" s="7">
        <f>F64</f>
        <v>-204</v>
      </c>
      <c r="H64" s="16">
        <f>SUM(C64:G64)</f>
        <v>-1020</v>
      </c>
      <c r="K64" s="2" t="s">
        <v>44</v>
      </c>
      <c r="L64" s="20" t="s">
        <v>45</v>
      </c>
      <c r="M64" s="2">
        <f>D42</f>
        <v>-1261.8832148243914</v>
      </c>
    </row>
    <row r="65" spans="1:13" s="4" customFormat="1" x14ac:dyDescent="0.25">
      <c r="A65" s="9" t="s">
        <v>40</v>
      </c>
      <c r="C65" s="15" t="s">
        <v>43</v>
      </c>
      <c r="D65" s="15" t="s">
        <v>43</v>
      </c>
      <c r="E65" s="15" t="s">
        <v>43</v>
      </c>
      <c r="F65" s="15" t="s">
        <v>43</v>
      </c>
      <c r="G65" s="15" t="s">
        <v>43</v>
      </c>
      <c r="H65" s="15" t="s">
        <v>43</v>
      </c>
      <c r="K65" s="2" t="s">
        <v>16</v>
      </c>
      <c r="L65" s="2"/>
      <c r="M65" s="2">
        <f>-B8</f>
        <v>-20</v>
      </c>
    </row>
    <row r="66" spans="1:13" x14ac:dyDescent="0.25">
      <c r="A66" s="7" t="s">
        <v>41</v>
      </c>
      <c r="C66" s="7">
        <f>-C38</f>
        <v>-100</v>
      </c>
      <c r="D66" s="7">
        <f>-C39</f>
        <v>-78.452919629390223</v>
      </c>
      <c r="E66" s="7">
        <f>-C40</f>
        <v>-54.751131221719447</v>
      </c>
      <c r="F66" s="7">
        <f>-C41</f>
        <v>-28.679163973281607</v>
      </c>
      <c r="G66" s="7">
        <v>0</v>
      </c>
      <c r="H66" s="16">
        <f>SUM(C66:G66)</f>
        <v>-261.8832148243913</v>
      </c>
      <c r="J66" s="17">
        <f>H64+H66</f>
        <v>-1281.8832148243914</v>
      </c>
      <c r="K66" s="4" t="s">
        <v>46</v>
      </c>
      <c r="L66" s="4"/>
      <c r="M66" s="4">
        <f>SUM(M64:M65)</f>
        <v>-1281.8832148243914</v>
      </c>
    </row>
    <row r="67" spans="1:13" s="4" customFormat="1" ht="14.25" x14ac:dyDescent="0.2">
      <c r="A67" s="9" t="s">
        <v>42</v>
      </c>
      <c r="C67" s="9"/>
      <c r="D67" s="9"/>
      <c r="E67" s="9"/>
      <c r="F67" s="9"/>
      <c r="G67" s="9"/>
      <c r="H67" s="9"/>
    </row>
    <row r="69" spans="1:13" x14ac:dyDescent="0.25">
      <c r="A69" s="22" t="s">
        <v>64</v>
      </c>
      <c r="B69" s="22"/>
      <c r="C69" s="22">
        <f t="shared" ref="C69:H69" si="1">C64+C66</f>
        <v>-304</v>
      </c>
      <c r="D69" s="22">
        <f t="shared" si="1"/>
        <v>-282.45291962939024</v>
      </c>
      <c r="E69" s="22">
        <f t="shared" si="1"/>
        <v>-258.75113122171945</v>
      </c>
      <c r="F69" s="22">
        <f t="shared" si="1"/>
        <v>-232.67916397328162</v>
      </c>
      <c r="G69" s="22">
        <f t="shared" si="1"/>
        <v>-204</v>
      </c>
      <c r="H69" s="22">
        <f t="shared" si="1"/>
        <v>-1281.8832148243914</v>
      </c>
    </row>
    <row r="72" spans="1:13" x14ac:dyDescent="0.25">
      <c r="A72" s="7" t="s">
        <v>47</v>
      </c>
      <c r="B72" s="7" t="s">
        <v>51</v>
      </c>
      <c r="C72" s="7" t="s">
        <v>33</v>
      </c>
      <c r="D72" s="7" t="s">
        <v>34</v>
      </c>
      <c r="E72" s="7" t="s">
        <v>35</v>
      </c>
      <c r="F72" s="7" t="s">
        <v>36</v>
      </c>
      <c r="G72" s="7" t="s">
        <v>37</v>
      </c>
    </row>
    <row r="73" spans="1:13" x14ac:dyDescent="0.25">
      <c r="A73" s="9" t="s">
        <v>49</v>
      </c>
      <c r="B73" s="7"/>
      <c r="C73" s="7"/>
      <c r="D73" s="7"/>
      <c r="E73" s="7"/>
      <c r="F73" s="7"/>
      <c r="G73" s="7"/>
    </row>
    <row r="74" spans="1:13" x14ac:dyDescent="0.25">
      <c r="A74" s="9" t="s">
        <v>50</v>
      </c>
      <c r="B74" s="7"/>
      <c r="C74" s="7"/>
      <c r="D74" s="7"/>
      <c r="E74" s="7"/>
      <c r="F74" s="7"/>
      <c r="G74" s="7"/>
    </row>
    <row r="75" spans="1:13" x14ac:dyDescent="0.25">
      <c r="A75" s="7" t="s">
        <v>48</v>
      </c>
      <c r="B75" s="7">
        <f>B52</f>
        <v>1020</v>
      </c>
      <c r="C75" s="7">
        <f>B53</f>
        <v>816</v>
      </c>
      <c r="D75" s="7">
        <f>B54</f>
        <v>612</v>
      </c>
      <c r="E75" s="7">
        <f>B55</f>
        <v>408</v>
      </c>
      <c r="F75" s="7">
        <f>B56</f>
        <v>204</v>
      </c>
      <c r="G75" s="7">
        <v>0</v>
      </c>
    </row>
    <row r="76" spans="1:13" x14ac:dyDescent="0.25">
      <c r="A76" s="7"/>
      <c r="B76" s="7"/>
      <c r="C76" s="7"/>
      <c r="D76" s="7"/>
      <c r="E76" s="7"/>
      <c r="F76" s="7"/>
      <c r="G76" s="7"/>
    </row>
    <row r="77" spans="1:13" x14ac:dyDescent="0.25">
      <c r="A77" s="9" t="s">
        <v>52</v>
      </c>
      <c r="B77" s="7"/>
      <c r="C77" s="7"/>
      <c r="D77" s="7"/>
      <c r="E77" s="7"/>
      <c r="F77" s="7"/>
      <c r="G77" s="7"/>
    </row>
    <row r="78" spans="1:13" x14ac:dyDescent="0.25">
      <c r="A78" s="7" t="s">
        <v>54</v>
      </c>
      <c r="B78" s="7">
        <f>B75</f>
        <v>1020</v>
      </c>
      <c r="C78" s="7">
        <f>E38-C81</f>
        <v>547.51131221719447</v>
      </c>
      <c r="D78" s="7">
        <f>E39-D81</f>
        <v>286.79163973281607</v>
      </c>
      <c r="E78" s="7">
        <f>E40-E81</f>
        <v>0</v>
      </c>
      <c r="F78" s="7">
        <v>0</v>
      </c>
      <c r="G78" s="7">
        <v>0</v>
      </c>
    </row>
    <row r="79" spans="1:13" x14ac:dyDescent="0.25">
      <c r="A79" s="7"/>
      <c r="B79" s="7"/>
      <c r="C79" s="7"/>
      <c r="D79" s="7"/>
      <c r="E79" s="7"/>
      <c r="F79" s="7"/>
      <c r="G79" s="7"/>
    </row>
    <row r="80" spans="1:13" x14ac:dyDescent="0.25">
      <c r="A80" s="9" t="s">
        <v>53</v>
      </c>
      <c r="B80" s="7"/>
      <c r="C80" s="7"/>
      <c r="D80" s="7"/>
      <c r="E80" s="7"/>
      <c r="F80" s="7"/>
      <c r="G80" s="7"/>
    </row>
    <row r="81" spans="1:7" x14ac:dyDescent="0.25">
      <c r="A81" s="7" t="s">
        <v>54</v>
      </c>
      <c r="B81" s="7">
        <v>0</v>
      </c>
      <c r="C81" s="7">
        <f>C87</f>
        <v>237.01788407670762</v>
      </c>
      <c r="D81" s="7">
        <f>D87</f>
        <v>260.71967248437841</v>
      </c>
      <c r="E81" s="7">
        <f>E87</f>
        <v>286.79163973281624</v>
      </c>
      <c r="F81" s="7">
        <v>0</v>
      </c>
      <c r="G81" s="7">
        <v>0</v>
      </c>
    </row>
    <row r="84" spans="1:7" x14ac:dyDescent="0.25">
      <c r="A84" s="4" t="s">
        <v>55</v>
      </c>
      <c r="C84" s="21" t="s">
        <v>33</v>
      </c>
      <c r="D84" s="21" t="s">
        <v>34</v>
      </c>
      <c r="E84" s="21" t="s">
        <v>35</v>
      </c>
      <c r="F84" s="21" t="s">
        <v>36</v>
      </c>
    </row>
    <row r="85" spans="1:7" x14ac:dyDescent="0.25">
      <c r="A85" s="7" t="s">
        <v>56</v>
      </c>
      <c r="B85" s="7"/>
      <c r="C85" s="7">
        <f>-D38</f>
        <v>315.47080370609785</v>
      </c>
      <c r="D85" s="7">
        <f>-D40</f>
        <v>315.47080370609785</v>
      </c>
      <c r="E85" s="7">
        <f>-D41</f>
        <v>315.47080370609785</v>
      </c>
      <c r="F85" s="7">
        <v>0</v>
      </c>
    </row>
    <row r="86" spans="1:7" x14ac:dyDescent="0.25">
      <c r="A86" s="7" t="s">
        <v>57</v>
      </c>
      <c r="B86" s="7"/>
      <c r="C86" s="7">
        <f>-C39</f>
        <v>-78.452919629390223</v>
      </c>
      <c r="D86" s="7">
        <f>-C40</f>
        <v>-54.751131221719447</v>
      </c>
      <c r="E86" s="7">
        <f>-C41</f>
        <v>-28.679163973281607</v>
      </c>
      <c r="F86" s="7">
        <v>0</v>
      </c>
    </row>
    <row r="87" spans="1:7" x14ac:dyDescent="0.25">
      <c r="A87" s="7" t="s">
        <v>58</v>
      </c>
      <c r="B87" s="7"/>
      <c r="C87" s="7">
        <f>SUM(C85:C86)</f>
        <v>237.01788407670762</v>
      </c>
      <c r="D87" s="7">
        <f>SUM(D85:D86)</f>
        <v>260.71967248437841</v>
      </c>
      <c r="E87" s="7">
        <f>SUM(E85:E86)</f>
        <v>286.79163973281624</v>
      </c>
      <c r="F87" s="7">
        <v>0</v>
      </c>
    </row>
    <row r="90" spans="1:7" x14ac:dyDescent="0.25">
      <c r="A90" s="4" t="s">
        <v>59</v>
      </c>
      <c r="C90" s="21" t="s">
        <v>33</v>
      </c>
      <c r="D90" s="21" t="s">
        <v>34</v>
      </c>
      <c r="E90" s="21" t="s">
        <v>35</v>
      </c>
      <c r="F90" s="21" t="s">
        <v>36</v>
      </c>
    </row>
    <row r="91" spans="1:7" x14ac:dyDescent="0.25">
      <c r="A91" s="7" t="s">
        <v>60</v>
      </c>
      <c r="B91" s="7"/>
      <c r="C91" s="7">
        <f>E38</f>
        <v>784.52919629390215</v>
      </c>
      <c r="D91" s="7">
        <f>E39</f>
        <v>547.51131221719447</v>
      </c>
      <c r="E91" s="7">
        <f>E40</f>
        <v>286.79163973281607</v>
      </c>
      <c r="F91" s="7">
        <v>0</v>
      </c>
    </row>
    <row r="92" spans="1:7" x14ac:dyDescent="0.25">
      <c r="A92" s="7" t="s">
        <v>61</v>
      </c>
      <c r="B92" s="7"/>
      <c r="C92" s="7">
        <f>-C87</f>
        <v>-237.01788407670762</v>
      </c>
      <c r="D92" s="7">
        <f>-D87</f>
        <v>-260.71967248437841</v>
      </c>
      <c r="E92" s="7">
        <f>-E87</f>
        <v>-286.79163973281624</v>
      </c>
      <c r="F92" s="7">
        <f>-F87</f>
        <v>0</v>
      </c>
    </row>
    <row r="93" spans="1:7" x14ac:dyDescent="0.25">
      <c r="A93" s="7" t="s">
        <v>62</v>
      </c>
      <c r="B93" s="7"/>
      <c r="C93" s="7">
        <f>SUM(C91:C92)</f>
        <v>547.51131221719447</v>
      </c>
      <c r="D93" s="7">
        <f>SUM(D91:D92)</f>
        <v>286.79163973281607</v>
      </c>
      <c r="E93" s="7">
        <f>SUM(E91:E92)</f>
        <v>0</v>
      </c>
      <c r="F93" s="7">
        <f>SUM(F91:F92)</f>
        <v>0</v>
      </c>
    </row>
  </sheetData>
  <mergeCells count="8">
    <mergeCell ref="A36:A37"/>
    <mergeCell ref="B36:B37"/>
    <mergeCell ref="D36:D37"/>
    <mergeCell ref="E36:E37"/>
    <mergeCell ref="A50:A51"/>
    <mergeCell ref="B50:B51"/>
    <mergeCell ref="D50:D51"/>
    <mergeCell ref="C50:C5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zoomScaleNormal="100" workbookViewId="0"/>
  </sheetViews>
  <sheetFormatPr defaultColWidth="9.28515625" defaultRowHeight="15" x14ac:dyDescent="0.25"/>
  <cols>
    <col min="1" max="1" width="36.42578125" style="26" customWidth="1"/>
    <col min="2" max="2" width="10.85546875" style="26" customWidth="1"/>
    <col min="3" max="3" width="12.5703125" style="26" customWidth="1"/>
    <col min="4" max="4" width="11" style="26" customWidth="1"/>
    <col min="5" max="6" width="10" style="26" bestFit="1" customWidth="1"/>
    <col min="7" max="7" width="9.28515625" style="26"/>
    <col min="8" max="8" width="10" style="26" bestFit="1" customWidth="1"/>
    <col min="9" max="9" width="9.28515625" style="26"/>
    <col min="10" max="10" width="16.85546875" style="26" customWidth="1"/>
    <col min="11" max="11" width="16.28515625" style="26" bestFit="1" customWidth="1"/>
    <col min="12" max="16384" width="9.28515625" style="26"/>
  </cols>
  <sheetData>
    <row r="1" spans="1:3" x14ac:dyDescent="0.25">
      <c r="A1" s="27" t="s">
        <v>153</v>
      </c>
    </row>
    <row r="3" spans="1:3" x14ac:dyDescent="0.25">
      <c r="A3" s="19" t="s">
        <v>0</v>
      </c>
      <c r="B3" s="19" t="s">
        <v>63</v>
      </c>
      <c r="C3" s="19"/>
    </row>
    <row r="4" spans="1:3" x14ac:dyDescent="0.25">
      <c r="A4" s="19" t="s">
        <v>19</v>
      </c>
      <c r="B4" s="7">
        <v>50</v>
      </c>
      <c r="C4" s="19" t="s">
        <v>4</v>
      </c>
    </row>
    <row r="5" spans="1:3" x14ac:dyDescent="0.25">
      <c r="A5" s="19" t="s">
        <v>2</v>
      </c>
      <c r="B5" s="7">
        <v>20000</v>
      </c>
      <c r="C5" s="19"/>
    </row>
    <row r="6" spans="1:3" x14ac:dyDescent="0.25">
      <c r="A6" s="19" t="s">
        <v>7</v>
      </c>
      <c r="B6" s="19">
        <v>416.5</v>
      </c>
      <c r="C6" s="19" t="s">
        <v>8</v>
      </c>
    </row>
    <row r="7" spans="1:3" x14ac:dyDescent="0.25">
      <c r="A7" s="19" t="s">
        <v>3</v>
      </c>
      <c r="B7" s="7">
        <v>3</v>
      </c>
      <c r="C7" s="19" t="s">
        <v>4</v>
      </c>
    </row>
    <row r="8" spans="1:3" x14ac:dyDescent="0.25">
      <c r="A8" s="19" t="s">
        <v>16</v>
      </c>
      <c r="B8" s="7">
        <v>50</v>
      </c>
      <c r="C8" s="19"/>
    </row>
    <row r="9" spans="1:3" x14ac:dyDescent="0.25">
      <c r="A9" s="19" t="s">
        <v>20</v>
      </c>
      <c r="B9" s="19" t="s">
        <v>65</v>
      </c>
      <c r="C9" s="19"/>
    </row>
    <row r="10" spans="1:3" x14ac:dyDescent="0.25">
      <c r="A10" s="19" t="s">
        <v>5</v>
      </c>
      <c r="B10" s="23">
        <v>0.15</v>
      </c>
      <c r="C10" s="19"/>
    </row>
    <row r="11" spans="1:3" x14ac:dyDescent="0.25">
      <c r="A11" s="19" t="s">
        <v>6</v>
      </c>
      <c r="B11" s="23">
        <v>0.12</v>
      </c>
      <c r="C11" s="19"/>
    </row>
    <row r="13" spans="1:3" x14ac:dyDescent="0.25">
      <c r="A13" s="27" t="s">
        <v>9</v>
      </c>
    </row>
    <row r="14" spans="1:3" x14ac:dyDescent="0.25">
      <c r="A14" s="27"/>
    </row>
    <row r="15" spans="1:3" x14ac:dyDescent="0.25">
      <c r="A15" s="26" t="s">
        <v>13</v>
      </c>
    </row>
    <row r="17" spans="1:4" x14ac:dyDescent="0.25">
      <c r="A17" s="28" t="s">
        <v>10</v>
      </c>
      <c r="B17" s="28" t="s">
        <v>11</v>
      </c>
      <c r="C17" s="28" t="str">
        <f>"DF at "&amp;B11*100&amp;"%"</f>
        <v>DF at 12%</v>
      </c>
      <c r="D17" s="28" t="s">
        <v>12</v>
      </c>
    </row>
    <row r="18" spans="1:4" x14ac:dyDescent="0.25">
      <c r="A18" s="7">
        <v>1</v>
      </c>
      <c r="B18" s="19">
        <f>B6</f>
        <v>416.5</v>
      </c>
      <c r="C18" s="25">
        <f>1/(1+$B$11)^A18</f>
        <v>0.89285714285714279</v>
      </c>
      <c r="D18" s="19">
        <f>B18*C18</f>
        <v>371.875</v>
      </c>
    </row>
    <row r="19" spans="1:4" x14ac:dyDescent="0.25">
      <c r="A19" s="7">
        <v>2</v>
      </c>
      <c r="B19" s="19">
        <f>B18</f>
        <v>416.5</v>
      </c>
      <c r="C19" s="25">
        <f>1/(1+$B$11)^A19</f>
        <v>0.79719387755102034</v>
      </c>
      <c r="D19" s="19">
        <f>B19*C19</f>
        <v>332.03124999999994</v>
      </c>
    </row>
    <row r="20" spans="1:4" x14ac:dyDescent="0.25">
      <c r="A20" s="7">
        <v>3</v>
      </c>
      <c r="B20" s="19">
        <f>B19</f>
        <v>416.5</v>
      </c>
      <c r="C20" s="25">
        <f>1/(1+$B$11)^A20</f>
        <v>0.71178024781341087</v>
      </c>
      <c r="D20" s="19">
        <f>B20*C20</f>
        <v>296.45647321428561</v>
      </c>
    </row>
    <row r="21" spans="1:4" ht="15.75" thickBot="1" x14ac:dyDescent="0.3">
      <c r="A21" s="26" t="s">
        <v>14</v>
      </c>
      <c r="D21" s="29">
        <f>SUM(D18:D20)</f>
        <v>1000.3627232142856</v>
      </c>
    </row>
    <row r="22" spans="1:4" ht="15.75" thickTop="1" x14ac:dyDescent="0.25"/>
    <row r="24" spans="1:4" x14ac:dyDescent="0.25">
      <c r="A24" s="27" t="s">
        <v>15</v>
      </c>
    </row>
    <row r="26" spans="1:4" x14ac:dyDescent="0.25">
      <c r="A26" s="2" t="s">
        <v>83</v>
      </c>
    </row>
    <row r="28" spans="1:4" x14ac:dyDescent="0.25">
      <c r="A28" s="26" t="s">
        <v>17</v>
      </c>
      <c r="D28" s="26">
        <f>D21</f>
        <v>1000.3627232142856</v>
      </c>
    </row>
    <row r="29" spans="1:4" x14ac:dyDescent="0.25">
      <c r="A29" s="26" t="s">
        <v>16</v>
      </c>
      <c r="D29" s="26">
        <f>B8</f>
        <v>50</v>
      </c>
    </row>
    <row r="30" spans="1:4" ht="15.75" thickBot="1" x14ac:dyDescent="0.3">
      <c r="A30" s="27" t="s">
        <v>18</v>
      </c>
      <c r="B30" s="27"/>
      <c r="C30" s="27"/>
      <c r="D30" s="29">
        <f>SUM(D28:D29)</f>
        <v>1050.3627232142856</v>
      </c>
    </row>
    <row r="31" spans="1:4" ht="15.75" thickTop="1" x14ac:dyDescent="0.25"/>
    <row r="33" spans="1:5" x14ac:dyDescent="0.25">
      <c r="A33" s="27" t="s">
        <v>22</v>
      </c>
    </row>
    <row r="35" spans="1:5" s="31" customFormat="1" ht="28.35" customHeight="1" x14ac:dyDescent="0.25">
      <c r="A35" s="54" t="s">
        <v>10</v>
      </c>
      <c r="B35" s="54" t="s">
        <v>23</v>
      </c>
      <c r="C35" s="30" t="s">
        <v>24</v>
      </c>
      <c r="D35" s="54" t="s">
        <v>25</v>
      </c>
      <c r="E35" s="54" t="s">
        <v>26</v>
      </c>
    </row>
    <row r="36" spans="1:5" x14ac:dyDescent="0.25">
      <c r="A36" s="54"/>
      <c r="B36" s="54"/>
      <c r="C36" s="24">
        <f>B11</f>
        <v>0.12</v>
      </c>
      <c r="D36" s="54"/>
      <c r="E36" s="54"/>
    </row>
    <row r="37" spans="1:5" x14ac:dyDescent="0.25">
      <c r="A37" s="7">
        <v>1</v>
      </c>
      <c r="B37" s="19">
        <f>D21</f>
        <v>1000.3627232142856</v>
      </c>
      <c r="C37" s="19">
        <f>B37*$C$36</f>
        <v>120.04352678571426</v>
      </c>
      <c r="D37" s="19">
        <f>-$B$6</f>
        <v>-416.5</v>
      </c>
      <c r="E37" s="19">
        <f>SUM(B37:D37)</f>
        <v>703.90624999999977</v>
      </c>
    </row>
    <row r="38" spans="1:5" x14ac:dyDescent="0.25">
      <c r="A38" s="7">
        <v>2</v>
      </c>
      <c r="B38" s="19">
        <f>E37</f>
        <v>703.90624999999977</v>
      </c>
      <c r="C38" s="19">
        <f>B38*$C$36</f>
        <v>84.468749999999972</v>
      </c>
      <c r="D38" s="19">
        <f>-$B$6</f>
        <v>-416.5</v>
      </c>
      <c r="E38" s="19">
        <f t="shared" ref="E38:E39" si="0">SUM(B38:D38)</f>
        <v>371.87499999999977</v>
      </c>
    </row>
    <row r="39" spans="1:5" x14ac:dyDescent="0.25">
      <c r="A39" s="7">
        <v>3</v>
      </c>
      <c r="B39" s="19">
        <f>E38</f>
        <v>371.87499999999977</v>
      </c>
      <c r="C39" s="19">
        <f>B39*$C$36</f>
        <v>44.624999999999972</v>
      </c>
      <c r="D39" s="19">
        <f>-$B$6</f>
        <v>-416.5</v>
      </c>
      <c r="E39" s="19">
        <f t="shared" si="0"/>
        <v>0</v>
      </c>
    </row>
    <row r="40" spans="1:5" s="27" customFormat="1" ht="14.25" x14ac:dyDescent="0.2">
      <c r="A40" s="27" t="s">
        <v>38</v>
      </c>
      <c r="C40" s="27">
        <f>SUM(C37:C39)</f>
        <v>249.13727678571419</v>
      </c>
      <c r="D40" s="27">
        <f>SUM(D37:D39)</f>
        <v>-1249.5</v>
      </c>
    </row>
    <row r="42" spans="1:5" x14ac:dyDescent="0.25">
      <c r="A42" s="27" t="s">
        <v>27</v>
      </c>
    </row>
    <row r="43" spans="1:5" x14ac:dyDescent="0.25">
      <c r="A43" s="27"/>
    </row>
    <row r="44" spans="1:5" x14ac:dyDescent="0.25">
      <c r="A44" s="27" t="s">
        <v>132</v>
      </c>
      <c r="B44" s="26">
        <v>3</v>
      </c>
      <c r="C44" s="26" t="s">
        <v>4</v>
      </c>
    </row>
    <row r="45" spans="1:5" x14ac:dyDescent="0.25">
      <c r="A45" s="26" t="s">
        <v>71</v>
      </c>
    </row>
    <row r="48" spans="1:5" ht="14.1" customHeight="1" x14ac:dyDescent="0.25">
      <c r="A48" s="54" t="s">
        <v>10</v>
      </c>
      <c r="B48" s="54" t="s">
        <v>23</v>
      </c>
      <c r="C48" s="54" t="s">
        <v>28</v>
      </c>
      <c r="D48" s="54" t="s">
        <v>26</v>
      </c>
      <c r="E48" s="32"/>
    </row>
    <row r="49" spans="1:11" x14ac:dyDescent="0.25">
      <c r="A49" s="54"/>
      <c r="B49" s="54"/>
      <c r="C49" s="54"/>
      <c r="D49" s="54"/>
      <c r="E49" s="32"/>
    </row>
    <row r="50" spans="1:11" x14ac:dyDescent="0.25">
      <c r="A50" s="7">
        <v>1</v>
      </c>
      <c r="B50" s="19">
        <f>D30</f>
        <v>1050.3627232142856</v>
      </c>
      <c r="C50" s="19">
        <f>-+B50/$B$44</f>
        <v>-350.12090773809518</v>
      </c>
      <c r="D50" s="19">
        <f>SUM(B50:C50)</f>
        <v>700.24181547619037</v>
      </c>
    </row>
    <row r="51" spans="1:11" x14ac:dyDescent="0.25">
      <c r="A51" s="7">
        <v>2</v>
      </c>
      <c r="B51" s="19">
        <f>D50</f>
        <v>700.24181547619037</v>
      </c>
      <c r="C51" s="19">
        <f t="shared" ref="C51:C52" si="1">IF(B51=0,0,C50)</f>
        <v>-350.12090773809518</v>
      </c>
      <c r="D51" s="19">
        <f>SUM(B51:C51)</f>
        <v>350.12090773809518</v>
      </c>
    </row>
    <row r="52" spans="1:11" x14ac:dyDescent="0.25">
      <c r="A52" s="7">
        <v>3</v>
      </c>
      <c r="B52" s="19">
        <f>D51</f>
        <v>350.12090773809518</v>
      </c>
      <c r="C52" s="19">
        <f t="shared" si="1"/>
        <v>-350.12090773809518</v>
      </c>
      <c r="D52" s="19">
        <f>SUM(B52:C52)</f>
        <v>0</v>
      </c>
    </row>
    <row r="55" spans="1:11" x14ac:dyDescent="0.25">
      <c r="A55" s="27" t="s">
        <v>31</v>
      </c>
    </row>
    <row r="57" spans="1:11" x14ac:dyDescent="0.25">
      <c r="A57" s="19" t="s">
        <v>32</v>
      </c>
      <c r="C57" s="19" t="s">
        <v>33</v>
      </c>
      <c r="D57" s="19" t="s">
        <v>34</v>
      </c>
      <c r="E57" s="19" t="s">
        <v>35</v>
      </c>
      <c r="F57" s="19" t="s">
        <v>38</v>
      </c>
    </row>
    <row r="58" spans="1:11" x14ac:dyDescent="0.25">
      <c r="A58" s="19"/>
      <c r="C58" s="19"/>
      <c r="D58" s="19"/>
      <c r="E58" s="19"/>
      <c r="F58" s="19"/>
    </row>
    <row r="59" spans="1:11" s="27" customFormat="1" ht="14.25" x14ac:dyDescent="0.2">
      <c r="A59" s="28" t="s">
        <v>39</v>
      </c>
      <c r="C59" s="33" t="s">
        <v>43</v>
      </c>
      <c r="D59" s="33" t="s">
        <v>43</v>
      </c>
      <c r="E59" s="33" t="s">
        <v>43</v>
      </c>
      <c r="F59" s="33" t="s">
        <v>43</v>
      </c>
    </row>
    <row r="60" spans="1:11" x14ac:dyDescent="0.25">
      <c r="A60" s="19" t="s">
        <v>28</v>
      </c>
      <c r="C60" s="19">
        <f>C50</f>
        <v>-350.12090773809518</v>
      </c>
      <c r="D60" s="19">
        <f>C60</f>
        <v>-350.12090773809518</v>
      </c>
      <c r="E60" s="19">
        <f>D60</f>
        <v>-350.12090773809518</v>
      </c>
      <c r="F60" s="34">
        <f>SUM(C60:E60)</f>
        <v>-1050.3627232142856</v>
      </c>
      <c r="I60" s="26" t="s">
        <v>44</v>
      </c>
      <c r="J60" s="35" t="s">
        <v>66</v>
      </c>
      <c r="K60" s="26">
        <f>D40</f>
        <v>-1249.5</v>
      </c>
    </row>
    <row r="61" spans="1:11" s="27" customFormat="1" x14ac:dyDescent="0.25">
      <c r="A61" s="28" t="s">
        <v>40</v>
      </c>
      <c r="C61" s="33" t="s">
        <v>43</v>
      </c>
      <c r="D61" s="33" t="s">
        <v>43</v>
      </c>
      <c r="E61" s="33" t="s">
        <v>43</v>
      </c>
      <c r="F61" s="33" t="s">
        <v>43</v>
      </c>
      <c r="I61" s="26" t="s">
        <v>16</v>
      </c>
      <c r="J61" s="26"/>
      <c r="K61" s="26">
        <f>-B8</f>
        <v>-50</v>
      </c>
    </row>
    <row r="62" spans="1:11" x14ac:dyDescent="0.25">
      <c r="A62" s="19" t="s">
        <v>41</v>
      </c>
      <c r="C62" s="19">
        <f>-C37</f>
        <v>-120.04352678571426</v>
      </c>
      <c r="D62" s="19">
        <f>-C38</f>
        <v>-84.468749999999972</v>
      </c>
      <c r="E62" s="19">
        <f>-C39</f>
        <v>-44.624999999999972</v>
      </c>
      <c r="F62" s="34">
        <f>SUM(C62:E62)</f>
        <v>-249.13727678571419</v>
      </c>
      <c r="H62" s="36">
        <f>F60+F62</f>
        <v>-1299.4999999999998</v>
      </c>
      <c r="I62" s="27" t="s">
        <v>46</v>
      </c>
      <c r="J62" s="27"/>
      <c r="K62" s="27">
        <f>SUM(K60:K61)</f>
        <v>-1299.5</v>
      </c>
    </row>
    <row r="63" spans="1:11" s="27" customFormat="1" ht="14.25" x14ac:dyDescent="0.2">
      <c r="A63" s="28" t="s">
        <v>42</v>
      </c>
      <c r="C63" s="28"/>
      <c r="D63" s="28"/>
      <c r="E63" s="28"/>
      <c r="F63" s="28"/>
    </row>
    <row r="65" spans="1:7" x14ac:dyDescent="0.25">
      <c r="A65" s="37" t="s">
        <v>64</v>
      </c>
      <c r="B65" s="37"/>
      <c r="C65" s="37">
        <f>C60+C62</f>
        <v>-470.16443452380946</v>
      </c>
      <c r="D65" s="37">
        <f>D60+D62</f>
        <v>-434.58965773809518</v>
      </c>
      <c r="E65" s="37">
        <f>E60+E62</f>
        <v>-394.74590773809518</v>
      </c>
      <c r="F65" s="37">
        <f>F60+F62</f>
        <v>-1299.4999999999998</v>
      </c>
    </row>
    <row r="68" spans="1:7" x14ac:dyDescent="0.25">
      <c r="A68" s="19" t="s">
        <v>47</v>
      </c>
      <c r="B68" s="19" t="s">
        <v>51</v>
      </c>
      <c r="C68" s="19" t="s">
        <v>33</v>
      </c>
      <c r="D68" s="19" t="s">
        <v>34</v>
      </c>
      <c r="E68" s="19" t="s">
        <v>35</v>
      </c>
      <c r="F68" s="32"/>
      <c r="G68" s="32"/>
    </row>
    <row r="69" spans="1:7" x14ac:dyDescent="0.25">
      <c r="A69" s="28" t="s">
        <v>49</v>
      </c>
      <c r="B69" s="19"/>
      <c r="C69" s="19"/>
      <c r="D69" s="19"/>
      <c r="E69" s="19"/>
      <c r="F69" s="32"/>
      <c r="G69" s="32"/>
    </row>
    <row r="70" spans="1:7" x14ac:dyDescent="0.25">
      <c r="A70" s="28" t="s">
        <v>50</v>
      </c>
      <c r="B70" s="19"/>
      <c r="C70" s="19"/>
      <c r="D70" s="19"/>
      <c r="E70" s="19"/>
      <c r="F70" s="32"/>
      <c r="G70" s="32"/>
    </row>
    <row r="71" spans="1:7" x14ac:dyDescent="0.25">
      <c r="A71" s="19" t="s">
        <v>48</v>
      </c>
      <c r="B71" s="19">
        <f>B50</f>
        <v>1050.3627232142856</v>
      </c>
      <c r="C71" s="19">
        <f>B51</f>
        <v>700.24181547619037</v>
      </c>
      <c r="D71" s="19">
        <f>B52</f>
        <v>350.12090773809518</v>
      </c>
      <c r="E71" s="19">
        <f>D52</f>
        <v>0</v>
      </c>
      <c r="F71" s="32"/>
      <c r="G71" s="32"/>
    </row>
    <row r="72" spans="1:7" x14ac:dyDescent="0.25">
      <c r="A72" s="19"/>
      <c r="B72" s="19"/>
      <c r="C72" s="19"/>
      <c r="D72" s="19"/>
      <c r="E72" s="19"/>
      <c r="F72" s="32"/>
      <c r="G72" s="32"/>
    </row>
    <row r="73" spans="1:7" x14ac:dyDescent="0.25">
      <c r="A73" s="28" t="s">
        <v>52</v>
      </c>
      <c r="B73" s="19"/>
      <c r="C73" s="19"/>
      <c r="D73" s="19"/>
      <c r="E73" s="19"/>
      <c r="F73" s="32"/>
      <c r="G73" s="32"/>
    </row>
    <row r="74" spans="1:7" x14ac:dyDescent="0.25">
      <c r="A74" s="19" t="s">
        <v>54</v>
      </c>
      <c r="B74" s="19">
        <f>B71</f>
        <v>1050.3627232142856</v>
      </c>
      <c r="C74" s="19">
        <f>E37-C77</f>
        <v>371.87499999999977</v>
      </c>
      <c r="D74" s="19">
        <f>E38-D77</f>
        <v>0</v>
      </c>
      <c r="E74" s="19">
        <f>E39-E77</f>
        <v>0</v>
      </c>
      <c r="F74" s="32"/>
      <c r="G74" s="32"/>
    </row>
    <row r="75" spans="1:7" x14ac:dyDescent="0.25">
      <c r="A75" s="19"/>
      <c r="B75" s="19"/>
      <c r="C75" s="19"/>
      <c r="D75" s="19"/>
      <c r="E75" s="19"/>
      <c r="F75" s="32"/>
      <c r="G75" s="32"/>
    </row>
    <row r="76" spans="1:7" x14ac:dyDescent="0.25">
      <c r="A76" s="28" t="s">
        <v>53</v>
      </c>
      <c r="B76" s="19"/>
      <c r="C76" s="19"/>
      <c r="D76" s="19"/>
      <c r="E76" s="19"/>
      <c r="F76" s="32"/>
      <c r="G76" s="32"/>
    </row>
    <row r="77" spans="1:7" x14ac:dyDescent="0.25">
      <c r="A77" s="19" t="s">
        <v>54</v>
      </c>
      <c r="B77" s="19">
        <v>0</v>
      </c>
      <c r="C77" s="19">
        <f>C83</f>
        <v>332.03125</v>
      </c>
      <c r="D77" s="19">
        <f>D83</f>
        <v>371.875</v>
      </c>
      <c r="E77" s="19">
        <f>E83</f>
        <v>0</v>
      </c>
      <c r="F77" s="32"/>
      <c r="G77" s="32"/>
    </row>
    <row r="80" spans="1:7" x14ac:dyDescent="0.25">
      <c r="A80" s="27" t="s">
        <v>55</v>
      </c>
      <c r="C80" s="38" t="s">
        <v>33</v>
      </c>
      <c r="D80" s="38" t="s">
        <v>34</v>
      </c>
      <c r="E80" s="38" t="s">
        <v>35</v>
      </c>
      <c r="F80" s="32"/>
    </row>
    <row r="81" spans="1:6" x14ac:dyDescent="0.25">
      <c r="A81" s="19" t="s">
        <v>56</v>
      </c>
      <c r="B81" s="19"/>
      <c r="C81" s="19">
        <f>-D37</f>
        <v>416.5</v>
      </c>
      <c r="D81" s="19">
        <f>-D39</f>
        <v>416.5</v>
      </c>
      <c r="E81" s="19">
        <v>0</v>
      </c>
      <c r="F81" s="32"/>
    </row>
    <row r="82" spans="1:6" x14ac:dyDescent="0.25">
      <c r="A82" s="19" t="s">
        <v>57</v>
      </c>
      <c r="B82" s="19"/>
      <c r="C82" s="19">
        <f>-C38</f>
        <v>-84.468749999999972</v>
      </c>
      <c r="D82" s="19">
        <f>-C39</f>
        <v>-44.624999999999972</v>
      </c>
      <c r="E82" s="19">
        <v>0</v>
      </c>
      <c r="F82" s="32"/>
    </row>
    <row r="83" spans="1:6" x14ac:dyDescent="0.25">
      <c r="A83" s="19" t="s">
        <v>58</v>
      </c>
      <c r="B83" s="19"/>
      <c r="C83" s="19">
        <f>SUM(C81:C82)</f>
        <v>332.03125</v>
      </c>
      <c r="D83" s="19">
        <f>SUM(D81:D82)</f>
        <v>371.875</v>
      </c>
      <c r="E83" s="19">
        <f>SUM(E81:E82)</f>
        <v>0</v>
      </c>
      <c r="F83" s="32"/>
    </row>
    <row r="84" spans="1:6" x14ac:dyDescent="0.25">
      <c r="F84" s="32"/>
    </row>
    <row r="85" spans="1:6" x14ac:dyDescent="0.25">
      <c r="F85" s="32"/>
    </row>
    <row r="86" spans="1:6" x14ac:dyDescent="0.25">
      <c r="A86" s="27" t="s">
        <v>59</v>
      </c>
      <c r="C86" s="38" t="s">
        <v>33</v>
      </c>
      <c r="D86" s="38" t="s">
        <v>34</v>
      </c>
      <c r="E86" s="38" t="s">
        <v>35</v>
      </c>
      <c r="F86" s="32"/>
    </row>
    <row r="87" spans="1:6" x14ac:dyDescent="0.25">
      <c r="A87" s="19" t="s">
        <v>60</v>
      </c>
      <c r="B87" s="19"/>
      <c r="C87" s="19">
        <f>E37</f>
        <v>703.90624999999977</v>
      </c>
      <c r="D87" s="19">
        <f>E38</f>
        <v>371.87499999999977</v>
      </c>
      <c r="E87" s="19">
        <f>E39</f>
        <v>0</v>
      </c>
      <c r="F87" s="32"/>
    </row>
    <row r="88" spans="1:6" x14ac:dyDescent="0.25">
      <c r="A88" s="19" t="s">
        <v>61</v>
      </c>
      <c r="B88" s="19"/>
      <c r="C88" s="19">
        <f>-C83</f>
        <v>-332.03125</v>
      </c>
      <c r="D88" s="19">
        <f>-D83</f>
        <v>-371.875</v>
      </c>
      <c r="E88" s="19">
        <f>-E83</f>
        <v>0</v>
      </c>
      <c r="F88" s="32"/>
    </row>
    <row r="89" spans="1:6" x14ac:dyDescent="0.25">
      <c r="A89" s="19" t="s">
        <v>62</v>
      </c>
      <c r="B89" s="19"/>
      <c r="C89" s="19">
        <f>SUM(C87:C88)</f>
        <v>371.87499999999977</v>
      </c>
      <c r="D89" s="19">
        <f>SUM(D87:D88)</f>
        <v>0</v>
      </c>
      <c r="E89" s="19">
        <f>SUM(E87:E88)</f>
        <v>0</v>
      </c>
      <c r="F89" s="32"/>
    </row>
    <row r="93" spans="1:6" s="39" customFormat="1" x14ac:dyDescent="0.25"/>
    <row r="95" spans="1:6" x14ac:dyDescent="0.25">
      <c r="A95" s="26" t="s">
        <v>67</v>
      </c>
    </row>
    <row r="97" spans="1:5" x14ac:dyDescent="0.25">
      <c r="A97" s="26" t="s">
        <v>68</v>
      </c>
      <c r="B97" s="26">
        <f>B6</f>
        <v>416.5</v>
      </c>
    </row>
    <row r="98" spans="1:5" x14ac:dyDescent="0.25">
      <c r="A98" s="26" t="s">
        <v>69</v>
      </c>
    </row>
    <row r="100" spans="1:5" x14ac:dyDescent="0.25">
      <c r="A100" s="19" t="s">
        <v>32</v>
      </c>
      <c r="B100" s="19" t="s">
        <v>33</v>
      </c>
      <c r="C100" s="19" t="s">
        <v>34</v>
      </c>
      <c r="D100" s="19" t="s">
        <v>35</v>
      </c>
      <c r="E100" s="19" t="s">
        <v>38</v>
      </c>
    </row>
    <row r="101" spans="1:5" x14ac:dyDescent="0.25">
      <c r="A101" s="19"/>
      <c r="B101" s="19"/>
      <c r="C101" s="19"/>
      <c r="D101" s="19"/>
      <c r="E101" s="19"/>
    </row>
    <row r="102" spans="1:5" x14ac:dyDescent="0.25">
      <c r="A102" s="28" t="s">
        <v>39</v>
      </c>
      <c r="B102" s="33" t="s">
        <v>43</v>
      </c>
      <c r="C102" s="33" t="s">
        <v>43</v>
      </c>
      <c r="D102" s="33" t="s">
        <v>43</v>
      </c>
      <c r="E102" s="33" t="s">
        <v>43</v>
      </c>
    </row>
    <row r="103" spans="1:5" x14ac:dyDescent="0.25">
      <c r="A103" s="42" t="s">
        <v>70</v>
      </c>
      <c r="B103" s="42">
        <f>-B97</f>
        <v>-416.5</v>
      </c>
      <c r="C103" s="42">
        <f>B103</f>
        <v>-416.5</v>
      </c>
      <c r="D103" s="42">
        <f>C103</f>
        <v>-416.5</v>
      </c>
      <c r="E103" s="42">
        <f>SUM(B103:D103)</f>
        <v>-1249.5</v>
      </c>
    </row>
    <row r="104" spans="1:5" x14ac:dyDescent="0.25">
      <c r="A104" s="28" t="s">
        <v>40</v>
      </c>
      <c r="B104" s="33" t="s">
        <v>43</v>
      </c>
      <c r="C104" s="33" t="s">
        <v>43</v>
      </c>
      <c r="D104" s="33" t="s">
        <v>43</v>
      </c>
      <c r="E104" s="41" t="s">
        <v>43</v>
      </c>
    </row>
    <row r="105" spans="1:5" x14ac:dyDescent="0.25">
      <c r="A105" s="19" t="s">
        <v>41</v>
      </c>
      <c r="B105" s="19">
        <v>0</v>
      </c>
      <c r="C105" s="19">
        <v>0</v>
      </c>
      <c r="D105" s="19">
        <v>0</v>
      </c>
      <c r="E105" s="40">
        <f>SUM(B105:D105)</f>
        <v>0</v>
      </c>
    </row>
    <row r="106" spans="1:5" x14ac:dyDescent="0.25">
      <c r="A106" s="28" t="s">
        <v>42</v>
      </c>
      <c r="B106" s="28"/>
      <c r="C106" s="28"/>
      <c r="D106" s="28"/>
      <c r="E106" s="28"/>
    </row>
    <row r="109" spans="1:5" x14ac:dyDescent="0.25">
      <c r="A109" s="26" t="s">
        <v>72</v>
      </c>
    </row>
    <row r="111" spans="1:5" x14ac:dyDescent="0.25">
      <c r="A111" s="27" t="str">
        <f t="shared" ref="A111:A119" si="2">A55</f>
        <v>Extracts of financial statements</v>
      </c>
    </row>
    <row r="113" spans="1:5" x14ac:dyDescent="0.25">
      <c r="A113" s="19" t="str">
        <f t="shared" si="2"/>
        <v>Statement of P&amp;L</v>
      </c>
      <c r="B113" s="19" t="str">
        <f>C57</f>
        <v>Year 1</v>
      </c>
      <c r="C113" s="19" t="str">
        <f>D57</f>
        <v>Year 2</v>
      </c>
      <c r="D113" s="19" t="str">
        <f>E57</f>
        <v>Year 3</v>
      </c>
      <c r="E113" s="19" t="str">
        <f>F57</f>
        <v>Total</v>
      </c>
    </row>
    <row r="114" spans="1:5" x14ac:dyDescent="0.25">
      <c r="A114" s="19"/>
      <c r="B114" s="19"/>
      <c r="C114" s="19"/>
      <c r="D114" s="19"/>
      <c r="E114" s="19"/>
    </row>
    <row r="115" spans="1:5" x14ac:dyDescent="0.25">
      <c r="A115" s="28" t="str">
        <f t="shared" si="2"/>
        <v>Gross profit</v>
      </c>
      <c r="B115" s="33" t="str">
        <f t="shared" ref="B115:E118" si="3">C59</f>
        <v>xxx</v>
      </c>
      <c r="C115" s="33" t="str">
        <f t="shared" si="3"/>
        <v>xxx</v>
      </c>
      <c r="D115" s="33" t="str">
        <f t="shared" si="3"/>
        <v>xxx</v>
      </c>
      <c r="E115" s="33" t="str">
        <f t="shared" si="3"/>
        <v>xxx</v>
      </c>
    </row>
    <row r="116" spans="1:5" x14ac:dyDescent="0.25">
      <c r="A116" s="19" t="str">
        <f t="shared" si="2"/>
        <v>Depreciation</v>
      </c>
      <c r="B116" s="19">
        <f t="shared" si="3"/>
        <v>-350.12090773809518</v>
      </c>
      <c r="C116" s="19">
        <f t="shared" si="3"/>
        <v>-350.12090773809518</v>
      </c>
      <c r="D116" s="19">
        <f t="shared" si="3"/>
        <v>-350.12090773809518</v>
      </c>
      <c r="E116" s="34">
        <f t="shared" si="3"/>
        <v>-1050.3627232142856</v>
      </c>
    </row>
    <row r="117" spans="1:5" x14ac:dyDescent="0.25">
      <c r="A117" s="28" t="str">
        <f t="shared" si="2"/>
        <v>Operating profit</v>
      </c>
      <c r="B117" s="33" t="str">
        <f t="shared" si="3"/>
        <v>xxx</v>
      </c>
      <c r="C117" s="33" t="str">
        <f t="shared" si="3"/>
        <v>xxx</v>
      </c>
      <c r="D117" s="33" t="str">
        <f t="shared" si="3"/>
        <v>xxx</v>
      </c>
      <c r="E117" s="33" t="str">
        <f t="shared" si="3"/>
        <v>xxx</v>
      </c>
    </row>
    <row r="118" spans="1:5" x14ac:dyDescent="0.25">
      <c r="A118" s="19" t="str">
        <f t="shared" si="2"/>
        <v>Finance cost</v>
      </c>
      <c r="B118" s="19">
        <f t="shared" si="3"/>
        <v>-120.04352678571426</v>
      </c>
      <c r="C118" s="19">
        <f t="shared" si="3"/>
        <v>-84.468749999999972</v>
      </c>
      <c r="D118" s="19">
        <f t="shared" si="3"/>
        <v>-44.624999999999972</v>
      </c>
      <c r="E118" s="34">
        <f t="shared" si="3"/>
        <v>-249.13727678571419</v>
      </c>
    </row>
    <row r="119" spans="1:5" x14ac:dyDescent="0.25">
      <c r="A119" s="28" t="str">
        <f t="shared" si="2"/>
        <v>Profit Before Tax</v>
      </c>
      <c r="B119" s="33" t="str">
        <f>B117</f>
        <v>xxx</v>
      </c>
      <c r="C119" s="33" t="str">
        <f t="shared" ref="C119:E119" si="4">C117</f>
        <v>xxx</v>
      </c>
      <c r="D119" s="33" t="str">
        <f t="shared" si="4"/>
        <v>xxx</v>
      </c>
      <c r="E119" s="33" t="str">
        <f t="shared" si="4"/>
        <v>xxx</v>
      </c>
    </row>
    <row r="122" spans="1:5" x14ac:dyDescent="0.25">
      <c r="B122" s="19" t="str">
        <f>B113</f>
        <v>Year 1</v>
      </c>
      <c r="C122" s="19" t="str">
        <f t="shared" ref="C122:D122" si="5">C113</f>
        <v>Year 2</v>
      </c>
      <c r="D122" s="19" t="str">
        <f t="shared" si="5"/>
        <v>Year 3</v>
      </c>
      <c r="E122" s="19" t="str">
        <f>E113</f>
        <v>Total</v>
      </c>
    </row>
    <row r="123" spans="1:5" x14ac:dyDescent="0.25">
      <c r="A123" s="37" t="s">
        <v>73</v>
      </c>
      <c r="B123" s="37">
        <f>-C65</f>
        <v>470.16443452380946</v>
      </c>
      <c r="C123" s="37">
        <f>-D65</f>
        <v>434.58965773809518</v>
      </c>
      <c r="D123" s="37">
        <f>-E65</f>
        <v>394.74590773809518</v>
      </c>
      <c r="E123" s="37">
        <f>-F65</f>
        <v>1299.4999999999998</v>
      </c>
    </row>
    <row r="124" spans="1:5" x14ac:dyDescent="0.25">
      <c r="A124" s="42" t="s">
        <v>74</v>
      </c>
      <c r="B124" s="42">
        <f>-B103</f>
        <v>416.5</v>
      </c>
      <c r="C124" s="42">
        <f>-C103</f>
        <v>416.5</v>
      </c>
      <c r="D124" s="42">
        <f>-D103</f>
        <v>416.5</v>
      </c>
      <c r="E124" s="42">
        <f>-E103</f>
        <v>1249.5</v>
      </c>
    </row>
    <row r="145" spans="1:1" x14ac:dyDescent="0.25">
      <c r="A145" s="27" t="s">
        <v>75</v>
      </c>
    </row>
    <row r="146" spans="1:1" x14ac:dyDescent="0.25">
      <c r="A146" s="26" t="s">
        <v>81</v>
      </c>
    </row>
    <row r="147" spans="1:1" x14ac:dyDescent="0.25">
      <c r="A147" s="26" t="s">
        <v>76</v>
      </c>
    </row>
    <row r="148" spans="1:1" x14ac:dyDescent="0.25">
      <c r="A148" s="26" t="s">
        <v>77</v>
      </c>
    </row>
    <row r="149" spans="1:1" x14ac:dyDescent="0.25">
      <c r="A149" s="26" t="s">
        <v>80</v>
      </c>
    </row>
    <row r="151" spans="1:1" x14ac:dyDescent="0.25">
      <c r="A151" s="26" t="s">
        <v>82</v>
      </c>
    </row>
    <row r="152" spans="1:1" x14ac:dyDescent="0.25">
      <c r="A152" s="26" t="s">
        <v>78</v>
      </c>
    </row>
    <row r="153" spans="1:1" x14ac:dyDescent="0.25">
      <c r="A153" s="26" t="s">
        <v>79</v>
      </c>
    </row>
  </sheetData>
  <mergeCells count="8">
    <mergeCell ref="A35:A36"/>
    <mergeCell ref="B35:B36"/>
    <mergeCell ref="D35:D36"/>
    <mergeCell ref="E35:E36"/>
    <mergeCell ref="A48:A49"/>
    <mergeCell ref="B48:B49"/>
    <mergeCell ref="C48:C49"/>
    <mergeCell ref="D48:D4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zoomScaleNormal="100" workbookViewId="0"/>
  </sheetViews>
  <sheetFormatPr defaultColWidth="9.28515625" defaultRowHeight="15" x14ac:dyDescent="0.25"/>
  <cols>
    <col min="1" max="1" width="36.85546875" style="2" customWidth="1"/>
    <col min="2" max="2" width="12.85546875" style="2" bestFit="1" customWidth="1"/>
    <col min="3" max="3" width="13.85546875" style="2" bestFit="1" customWidth="1"/>
    <col min="4" max="5" width="9.28515625" style="2"/>
    <col min="6" max="6" width="12" style="2" bestFit="1" customWidth="1"/>
    <col min="7" max="16384" width="9.28515625" style="2"/>
  </cols>
  <sheetData>
    <row r="1" spans="1:3" x14ac:dyDescent="0.25">
      <c r="A1" s="4" t="s">
        <v>84</v>
      </c>
    </row>
    <row r="2" spans="1:3" x14ac:dyDescent="0.25">
      <c r="A2" s="4" t="s">
        <v>85</v>
      </c>
    </row>
    <row r="4" spans="1:3" x14ac:dyDescent="0.25">
      <c r="A4" s="4" t="s">
        <v>9</v>
      </c>
    </row>
    <row r="6" spans="1:3" x14ac:dyDescent="0.25">
      <c r="A6" s="2" t="s">
        <v>13</v>
      </c>
    </row>
    <row r="8" spans="1:3" x14ac:dyDescent="0.25">
      <c r="A8" s="2" t="s">
        <v>68</v>
      </c>
      <c r="B8" s="2">
        <v>4000000</v>
      </c>
    </row>
    <row r="9" spans="1:3" x14ac:dyDescent="0.25">
      <c r="A9" s="2" t="s">
        <v>86</v>
      </c>
      <c r="B9" s="2">
        <v>30</v>
      </c>
      <c r="C9" s="2" t="s">
        <v>4</v>
      </c>
    </row>
    <row r="10" spans="1:3" x14ac:dyDescent="0.25">
      <c r="A10" s="2" t="s">
        <v>88</v>
      </c>
      <c r="B10" s="3">
        <v>0.11</v>
      </c>
      <c r="C10" s="2" t="s">
        <v>89</v>
      </c>
    </row>
    <row r="11" spans="1:3" x14ac:dyDescent="0.25">
      <c r="A11" s="2" t="s">
        <v>87</v>
      </c>
      <c r="B11" s="26">
        <f>(1-(1/(1+B10)^B9))/B10</f>
        <v>8.6937925734661228</v>
      </c>
    </row>
    <row r="12" spans="1:3" x14ac:dyDescent="0.25">
      <c r="A12" s="2" t="s">
        <v>90</v>
      </c>
      <c r="B12" s="2">
        <f>B8*B11</f>
        <v>34775170.293864489</v>
      </c>
    </row>
    <row r="14" spans="1:3" ht="15.75" thickBot="1" x14ac:dyDescent="0.3">
      <c r="A14" s="2" t="s">
        <v>14</v>
      </c>
      <c r="B14" s="6">
        <f>B12</f>
        <v>34775170.293864489</v>
      </c>
    </row>
    <row r="15" spans="1:3" ht="15.75" thickTop="1" x14ac:dyDescent="0.25"/>
    <row r="17" spans="1:2" x14ac:dyDescent="0.25">
      <c r="A17" s="27" t="s">
        <v>15</v>
      </c>
    </row>
    <row r="18" spans="1:2" x14ac:dyDescent="0.25">
      <c r="A18" s="26"/>
    </row>
    <row r="19" spans="1:2" x14ac:dyDescent="0.25">
      <c r="A19" s="2" t="s">
        <v>83</v>
      </c>
    </row>
    <row r="21" spans="1:2" x14ac:dyDescent="0.25">
      <c r="A21" s="2" t="s">
        <v>14</v>
      </c>
      <c r="B21" s="2">
        <f>B14</f>
        <v>34775170.293864489</v>
      </c>
    </row>
    <row r="22" spans="1:2" x14ac:dyDescent="0.25">
      <c r="A22" s="2" t="s">
        <v>91</v>
      </c>
      <c r="B22" s="2">
        <v>50000000</v>
      </c>
    </row>
    <row r="23" spans="1:2" ht="15.75" thickBot="1" x14ac:dyDescent="0.3">
      <c r="A23" s="4" t="s">
        <v>92</v>
      </c>
      <c r="B23" s="6">
        <f>SUM(B21:B22)</f>
        <v>84775170.293864489</v>
      </c>
    </row>
    <row r="24" spans="1:2" ht="15.75" thickTop="1" x14ac:dyDescent="0.25"/>
    <row r="26" spans="1:2" x14ac:dyDescent="0.25">
      <c r="A26" s="27" t="s">
        <v>95</v>
      </c>
    </row>
    <row r="28" spans="1:2" x14ac:dyDescent="0.25">
      <c r="A28" s="2" t="s">
        <v>23</v>
      </c>
      <c r="B28" s="2">
        <f>B14</f>
        <v>34775170.293864489</v>
      </c>
    </row>
    <row r="29" spans="1:2" x14ac:dyDescent="0.25">
      <c r="A29" s="2" t="s">
        <v>93</v>
      </c>
      <c r="B29" s="2">
        <f>B28*B10</f>
        <v>3825268.7323250938</v>
      </c>
    </row>
    <row r="30" spans="1:2" x14ac:dyDescent="0.25">
      <c r="A30" s="2" t="s">
        <v>94</v>
      </c>
      <c r="B30" s="2">
        <f>-B8</f>
        <v>-4000000</v>
      </c>
    </row>
    <row r="31" spans="1:2" x14ac:dyDescent="0.25">
      <c r="A31" s="4" t="s">
        <v>26</v>
      </c>
      <c r="B31" s="4">
        <f>SUM(B28:B30)</f>
        <v>34600439.026189581</v>
      </c>
    </row>
    <row r="34" spans="1:3" x14ac:dyDescent="0.25">
      <c r="A34" s="27" t="s">
        <v>27</v>
      </c>
    </row>
    <row r="35" spans="1:3" x14ac:dyDescent="0.25">
      <c r="A35" s="27"/>
    </row>
    <row r="36" spans="1:3" x14ac:dyDescent="0.25">
      <c r="A36" s="27" t="s">
        <v>132</v>
      </c>
      <c r="B36" s="2">
        <v>30</v>
      </c>
    </row>
    <row r="37" spans="1:3" x14ac:dyDescent="0.25">
      <c r="A37" s="26" t="s">
        <v>96</v>
      </c>
    </row>
    <row r="39" spans="1:3" x14ac:dyDescent="0.25">
      <c r="A39" s="2" t="s">
        <v>97</v>
      </c>
      <c r="B39" s="2">
        <f>B23</f>
        <v>84775170.293864489</v>
      </c>
    </row>
    <row r="40" spans="1:3" x14ac:dyDescent="0.25">
      <c r="A40" s="2" t="s">
        <v>98</v>
      </c>
      <c r="B40" s="2">
        <f>-B39/B36</f>
        <v>-2825839.0097954827</v>
      </c>
    </row>
    <row r="41" spans="1:3" x14ac:dyDescent="0.25">
      <c r="A41" s="4" t="s">
        <v>26</v>
      </c>
      <c r="B41" s="4">
        <f>SUM(B39:B40)</f>
        <v>81949331.284069002</v>
      </c>
    </row>
    <row r="44" spans="1:3" x14ac:dyDescent="0.25">
      <c r="A44" s="27" t="s">
        <v>31</v>
      </c>
      <c r="B44" s="26"/>
      <c r="C44" s="26"/>
    </row>
    <row r="45" spans="1:3" x14ac:dyDescent="0.25">
      <c r="A45" s="26"/>
      <c r="B45" s="26"/>
      <c r="C45" s="26"/>
    </row>
    <row r="46" spans="1:3" x14ac:dyDescent="0.25">
      <c r="A46" s="19" t="s">
        <v>32</v>
      </c>
      <c r="B46" s="26"/>
      <c r="C46" s="19" t="s">
        <v>33</v>
      </c>
    </row>
    <row r="47" spans="1:3" x14ac:dyDescent="0.25">
      <c r="A47" s="19"/>
      <c r="B47" s="26"/>
      <c r="C47" s="19"/>
    </row>
    <row r="48" spans="1:3" x14ac:dyDescent="0.25">
      <c r="A48" s="28" t="s">
        <v>39</v>
      </c>
      <c r="B48" s="27"/>
      <c r="C48" s="33" t="s">
        <v>43</v>
      </c>
    </row>
    <row r="49" spans="1:3" x14ac:dyDescent="0.25">
      <c r="A49" s="19" t="s">
        <v>28</v>
      </c>
      <c r="B49" s="26"/>
      <c r="C49" s="7">
        <f>B40</f>
        <v>-2825839.0097954827</v>
      </c>
    </row>
    <row r="50" spans="1:3" x14ac:dyDescent="0.25">
      <c r="A50" s="28" t="s">
        <v>40</v>
      </c>
      <c r="B50" s="27"/>
      <c r="C50" s="33" t="s">
        <v>43</v>
      </c>
    </row>
    <row r="51" spans="1:3" x14ac:dyDescent="0.25">
      <c r="A51" s="19" t="s">
        <v>41</v>
      </c>
      <c r="B51" s="26"/>
      <c r="C51" s="7">
        <f>-B29</f>
        <v>-3825268.7323250938</v>
      </c>
    </row>
    <row r="52" spans="1:3" x14ac:dyDescent="0.25">
      <c r="A52" s="28" t="s">
        <v>42</v>
      </c>
      <c r="B52" s="27"/>
      <c r="C52" s="33" t="s">
        <v>43</v>
      </c>
    </row>
    <row r="53" spans="1:3" x14ac:dyDescent="0.25">
      <c r="A53" s="26"/>
      <c r="B53" s="26"/>
      <c r="C53" s="26"/>
    </row>
    <row r="54" spans="1:3" x14ac:dyDescent="0.25">
      <c r="A54" s="37" t="s">
        <v>64</v>
      </c>
      <c r="B54" s="37"/>
      <c r="C54" s="22">
        <f>C49+C51</f>
        <v>-6651107.742120577</v>
      </c>
    </row>
    <row r="57" spans="1:3" x14ac:dyDescent="0.25">
      <c r="A57" s="19" t="s">
        <v>47</v>
      </c>
      <c r="B57" s="19" t="s">
        <v>51</v>
      </c>
      <c r="C57" s="19" t="s">
        <v>33</v>
      </c>
    </row>
    <row r="58" spans="1:3" x14ac:dyDescent="0.25">
      <c r="A58" s="28" t="s">
        <v>49</v>
      </c>
      <c r="B58" s="19"/>
      <c r="C58" s="19"/>
    </row>
    <row r="59" spans="1:3" x14ac:dyDescent="0.25">
      <c r="A59" s="28" t="s">
        <v>50</v>
      </c>
      <c r="B59" s="19"/>
      <c r="C59" s="19"/>
    </row>
    <row r="60" spans="1:3" x14ac:dyDescent="0.25">
      <c r="A60" s="19" t="s">
        <v>48</v>
      </c>
      <c r="B60" s="7">
        <f>B23</f>
        <v>84775170.293864489</v>
      </c>
      <c r="C60" s="7">
        <f>B41</f>
        <v>81949331.284069002</v>
      </c>
    </row>
    <row r="61" spans="1:3" x14ac:dyDescent="0.25">
      <c r="A61" s="19"/>
      <c r="B61" s="7"/>
      <c r="C61" s="7"/>
    </row>
    <row r="62" spans="1:3" x14ac:dyDescent="0.25">
      <c r="A62" s="28" t="s">
        <v>52</v>
      </c>
      <c r="B62" s="7"/>
      <c r="C62" s="7"/>
    </row>
    <row r="63" spans="1:3" x14ac:dyDescent="0.25">
      <c r="A63" s="19" t="s">
        <v>54</v>
      </c>
      <c r="B63" s="7">
        <f>B28</f>
        <v>34775170.293864489</v>
      </c>
      <c r="C63" s="7">
        <f>C78</f>
        <v>34406487.319070436</v>
      </c>
    </row>
    <row r="64" spans="1:3" x14ac:dyDescent="0.25">
      <c r="A64" s="19"/>
      <c r="B64" s="7"/>
      <c r="C64" s="7"/>
    </row>
    <row r="65" spans="1:3" x14ac:dyDescent="0.25">
      <c r="A65" s="28" t="s">
        <v>53</v>
      </c>
      <c r="B65" s="7"/>
      <c r="C65" s="7"/>
    </row>
    <row r="66" spans="1:3" x14ac:dyDescent="0.25">
      <c r="A66" s="19" t="s">
        <v>54</v>
      </c>
      <c r="B66" s="7">
        <v>0</v>
      </c>
      <c r="C66" s="7">
        <f>C72</f>
        <v>193951.7071191459</v>
      </c>
    </row>
    <row r="67" spans="1:3" x14ac:dyDescent="0.25">
      <c r="A67" s="26"/>
      <c r="B67" s="26"/>
      <c r="C67" s="26"/>
    </row>
    <row r="68" spans="1:3" x14ac:dyDescent="0.25">
      <c r="A68" s="26"/>
      <c r="B68" s="26"/>
      <c r="C68" s="26"/>
    </row>
    <row r="69" spans="1:3" x14ac:dyDescent="0.25">
      <c r="A69" s="27" t="s">
        <v>55</v>
      </c>
      <c r="B69" s="26"/>
      <c r="C69" s="38" t="s">
        <v>33</v>
      </c>
    </row>
    <row r="70" spans="1:3" x14ac:dyDescent="0.25">
      <c r="A70" s="19" t="s">
        <v>56</v>
      </c>
      <c r="B70" s="19"/>
      <c r="C70" s="7">
        <f>B8</f>
        <v>4000000</v>
      </c>
    </row>
    <row r="71" spans="1:3" x14ac:dyDescent="0.25">
      <c r="A71" s="19" t="s">
        <v>57</v>
      </c>
      <c r="B71" s="19"/>
      <c r="C71" s="7">
        <f>-B31*B10</f>
        <v>-3806048.2928808541</v>
      </c>
    </row>
    <row r="72" spans="1:3" x14ac:dyDescent="0.25">
      <c r="A72" s="19" t="s">
        <v>58</v>
      </c>
      <c r="B72" s="19"/>
      <c r="C72" s="7">
        <f>SUM(C70:C71)</f>
        <v>193951.7071191459</v>
      </c>
    </row>
    <row r="73" spans="1:3" x14ac:dyDescent="0.25">
      <c r="A73" s="26"/>
      <c r="B73" s="26"/>
      <c r="C73" s="26"/>
    </row>
    <row r="74" spans="1:3" x14ac:dyDescent="0.25">
      <c r="A74" s="26"/>
      <c r="B74" s="26"/>
      <c r="C74" s="26"/>
    </row>
    <row r="75" spans="1:3" x14ac:dyDescent="0.25">
      <c r="A75" s="27" t="s">
        <v>59</v>
      </c>
      <c r="B75" s="26"/>
      <c r="C75" s="38" t="s">
        <v>33</v>
      </c>
    </row>
    <row r="76" spans="1:3" x14ac:dyDescent="0.25">
      <c r="A76" s="19" t="s">
        <v>60</v>
      </c>
      <c r="B76" s="19"/>
      <c r="C76" s="7">
        <f>B31</f>
        <v>34600439.026189581</v>
      </c>
    </row>
    <row r="77" spans="1:3" x14ac:dyDescent="0.25">
      <c r="A77" s="19" t="s">
        <v>61</v>
      </c>
      <c r="B77" s="19"/>
      <c r="C77" s="7">
        <f>-C72</f>
        <v>-193951.7071191459</v>
      </c>
    </row>
    <row r="78" spans="1:3" x14ac:dyDescent="0.25">
      <c r="A78" s="19" t="s">
        <v>62</v>
      </c>
      <c r="B78" s="19"/>
      <c r="C78" s="7">
        <f>SUM(C76:C77)</f>
        <v>34406487.319070436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/>
  </sheetViews>
  <sheetFormatPr defaultColWidth="9.28515625" defaultRowHeight="15" x14ac:dyDescent="0.25"/>
  <cols>
    <col min="1" max="1" width="36.42578125" style="1" customWidth="1"/>
    <col min="2" max="3" width="9.28515625" style="1"/>
    <col min="4" max="4" width="11" style="1" customWidth="1"/>
    <col min="5" max="6" width="9.28515625" style="1"/>
    <col min="7" max="7" width="10" style="1" bestFit="1" customWidth="1"/>
    <col min="8" max="16384" width="9.28515625" style="1"/>
  </cols>
  <sheetData>
    <row r="1" spans="1:7" x14ac:dyDescent="0.25">
      <c r="A1" s="44" t="s">
        <v>156</v>
      </c>
    </row>
    <row r="3" spans="1:7" x14ac:dyDescent="0.25">
      <c r="A3" s="7" t="s">
        <v>0</v>
      </c>
      <c r="B3" s="7" t="s">
        <v>1</v>
      </c>
      <c r="C3" s="7"/>
    </row>
    <row r="4" spans="1:7" x14ac:dyDescent="0.25">
      <c r="A4" s="7" t="s">
        <v>19</v>
      </c>
      <c r="B4" s="7">
        <v>5</v>
      </c>
      <c r="C4" s="7" t="s">
        <v>4</v>
      </c>
      <c r="F4" s="43" t="s">
        <v>10</v>
      </c>
      <c r="G4" s="43" t="s">
        <v>123</v>
      </c>
    </row>
    <row r="5" spans="1:7" x14ac:dyDescent="0.25">
      <c r="A5" s="7" t="s">
        <v>2</v>
      </c>
      <c r="B5" s="7">
        <v>1000</v>
      </c>
      <c r="C5" s="7"/>
      <c r="F5" s="46" t="s">
        <v>124</v>
      </c>
      <c r="G5" s="43">
        <f>-B5-B8</f>
        <v>-1000</v>
      </c>
    </row>
    <row r="6" spans="1:7" x14ac:dyDescent="0.25">
      <c r="A6" s="7" t="s">
        <v>7</v>
      </c>
      <c r="B6" s="18">
        <v>315.47080370609785</v>
      </c>
      <c r="C6" s="7" t="s">
        <v>8</v>
      </c>
      <c r="F6" s="47">
        <v>1</v>
      </c>
      <c r="G6" s="43">
        <f>B6</f>
        <v>315.47080370609785</v>
      </c>
    </row>
    <row r="7" spans="1:7" x14ac:dyDescent="0.25">
      <c r="A7" s="7" t="s">
        <v>3</v>
      </c>
      <c r="B7" s="7">
        <v>4</v>
      </c>
      <c r="C7" s="7" t="s">
        <v>4</v>
      </c>
      <c r="F7" s="47">
        <v>2</v>
      </c>
      <c r="G7" s="43">
        <f>G6</f>
        <v>315.47080370609785</v>
      </c>
    </row>
    <row r="8" spans="1:7" x14ac:dyDescent="0.25">
      <c r="A8" s="7" t="s">
        <v>16</v>
      </c>
      <c r="B8" s="7">
        <v>0</v>
      </c>
      <c r="C8" s="7"/>
      <c r="F8" s="47">
        <v>3</v>
      </c>
      <c r="G8" s="43">
        <f>G7</f>
        <v>315.47080370609785</v>
      </c>
    </row>
    <row r="9" spans="1:7" x14ac:dyDescent="0.25">
      <c r="A9" s="7" t="s">
        <v>20</v>
      </c>
      <c r="B9" s="7" t="s">
        <v>21</v>
      </c>
      <c r="C9" s="7"/>
      <c r="F9" s="47">
        <v>4</v>
      </c>
      <c r="G9" s="43">
        <f>G8</f>
        <v>315.47080370609785</v>
      </c>
    </row>
    <row r="10" spans="1:7" x14ac:dyDescent="0.25">
      <c r="A10" s="7" t="s">
        <v>122</v>
      </c>
      <c r="B10" s="49">
        <f>G10</f>
        <v>0.10000000000000009</v>
      </c>
      <c r="C10" s="7"/>
      <c r="F10" s="43"/>
      <c r="G10" s="48">
        <f>IRR(G5:G9)</f>
        <v>0.10000000000000009</v>
      </c>
    </row>
    <row r="12" spans="1:7" x14ac:dyDescent="0.25">
      <c r="A12" s="44" t="s">
        <v>99</v>
      </c>
    </row>
    <row r="14" spans="1:7" x14ac:dyDescent="0.25">
      <c r="A14" s="1" t="s">
        <v>100</v>
      </c>
      <c r="B14" s="2">
        <f>B6*B7</f>
        <v>1261.8832148243914</v>
      </c>
      <c r="C14" s="45" t="s">
        <v>45</v>
      </c>
    </row>
    <row r="15" spans="1:7" x14ac:dyDescent="0.25">
      <c r="A15" s="1" t="s">
        <v>101</v>
      </c>
      <c r="B15" s="2">
        <f>B16-B14</f>
        <v>-261.88321482439142</v>
      </c>
      <c r="C15" s="1" t="s">
        <v>103</v>
      </c>
    </row>
    <row r="16" spans="1:7" x14ac:dyDescent="0.25">
      <c r="A16" s="1" t="s">
        <v>102</v>
      </c>
      <c r="B16" s="2">
        <f>B5+B8</f>
        <v>1000</v>
      </c>
      <c r="C16" s="1" t="s">
        <v>104</v>
      </c>
    </row>
    <row r="17" spans="1:8" x14ac:dyDescent="0.25">
      <c r="B17" s="2"/>
    </row>
    <row r="18" spans="1:8" x14ac:dyDescent="0.25">
      <c r="A18" s="1" t="s">
        <v>106</v>
      </c>
      <c r="B18" s="2"/>
    </row>
    <row r="20" spans="1:8" x14ac:dyDescent="0.25">
      <c r="A20" s="44" t="s">
        <v>105</v>
      </c>
    </row>
    <row r="22" spans="1:8" ht="29.25" x14ac:dyDescent="0.25">
      <c r="A22" s="54" t="s">
        <v>10</v>
      </c>
      <c r="B22" s="54" t="s">
        <v>23</v>
      </c>
      <c r="C22" s="30" t="s">
        <v>24</v>
      </c>
      <c r="D22" s="54" t="s">
        <v>107</v>
      </c>
      <c r="E22" s="54" t="s">
        <v>26</v>
      </c>
    </row>
    <row r="23" spans="1:8" x14ac:dyDescent="0.25">
      <c r="A23" s="54"/>
      <c r="B23" s="54"/>
      <c r="C23" s="24">
        <f>B10</f>
        <v>0.10000000000000009</v>
      </c>
      <c r="D23" s="54"/>
      <c r="E23" s="54"/>
    </row>
    <row r="24" spans="1:8" x14ac:dyDescent="0.25">
      <c r="A24" s="7">
        <v>1</v>
      </c>
      <c r="B24" s="7">
        <f>B16</f>
        <v>1000</v>
      </c>
      <c r="C24" s="7">
        <f>B24*$C$23</f>
        <v>100.00000000000009</v>
      </c>
      <c r="D24" s="18">
        <f>-$B$6</f>
        <v>-315.47080370609785</v>
      </c>
      <c r="E24" s="7">
        <f>SUM(B24:D24)</f>
        <v>784.52919629390215</v>
      </c>
    </row>
    <row r="25" spans="1:8" x14ac:dyDescent="0.25">
      <c r="A25" s="7">
        <v>2</v>
      </c>
      <c r="B25" s="7">
        <f>E24</f>
        <v>784.52919629390215</v>
      </c>
      <c r="C25" s="7">
        <f>B25*$C$23</f>
        <v>78.45291962939028</v>
      </c>
      <c r="D25" s="18">
        <f>-$B$6</f>
        <v>-315.47080370609785</v>
      </c>
      <c r="E25" s="7">
        <f>SUM(B25:D25)</f>
        <v>547.51131221719459</v>
      </c>
    </row>
    <row r="26" spans="1:8" x14ac:dyDescent="0.25">
      <c r="A26" s="7">
        <v>3</v>
      </c>
      <c r="B26" s="7">
        <f>E25</f>
        <v>547.51131221719459</v>
      </c>
      <c r="C26" s="7">
        <f>B26*$C$23</f>
        <v>54.751131221719504</v>
      </c>
      <c r="D26" s="18">
        <f>-$B$6</f>
        <v>-315.47080370609785</v>
      </c>
      <c r="E26" s="7">
        <f>SUM(B26:D26)</f>
        <v>286.79163973281618</v>
      </c>
    </row>
    <row r="27" spans="1:8" x14ac:dyDescent="0.25">
      <c r="A27" s="7">
        <v>4</v>
      </c>
      <c r="B27" s="7">
        <f>E26</f>
        <v>286.79163973281618</v>
      </c>
      <c r="C27" s="7">
        <f>B27*$C$23</f>
        <v>28.679163973281643</v>
      </c>
      <c r="D27" s="18">
        <f>-$B$6</f>
        <v>-315.47080370609785</v>
      </c>
      <c r="E27" s="7">
        <f>SUM(B27:D27)</f>
        <v>0</v>
      </c>
    </row>
    <row r="28" spans="1:8" x14ac:dyDescent="0.25">
      <c r="C28" s="2">
        <f>SUM(C24:C27)</f>
        <v>261.88321482439147</v>
      </c>
      <c r="D28" s="2">
        <f>SUM(D24:D27)</f>
        <v>-1261.8832148243914</v>
      </c>
    </row>
    <row r="31" spans="1:8" x14ac:dyDescent="0.25">
      <c r="A31" s="4" t="s">
        <v>31</v>
      </c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7" x14ac:dyDescent="0.25">
      <c r="A33" s="7" t="s">
        <v>32</v>
      </c>
      <c r="B33" s="2"/>
      <c r="C33" s="7" t="s">
        <v>33</v>
      </c>
      <c r="D33" s="7" t="s">
        <v>34</v>
      </c>
      <c r="E33" s="7" t="s">
        <v>35</v>
      </c>
      <c r="F33" s="7" t="s">
        <v>36</v>
      </c>
      <c r="G33" s="7" t="s">
        <v>38</v>
      </c>
    </row>
    <row r="34" spans="1:7" x14ac:dyDescent="0.25">
      <c r="A34" s="7"/>
      <c r="B34" s="2"/>
      <c r="C34" s="7"/>
      <c r="D34" s="7"/>
      <c r="E34" s="7"/>
      <c r="F34" s="7"/>
      <c r="G34" s="7"/>
    </row>
    <row r="35" spans="1:7" x14ac:dyDescent="0.25">
      <c r="A35" s="7" t="s">
        <v>108</v>
      </c>
      <c r="B35" s="2"/>
      <c r="C35" s="7">
        <f>C24</f>
        <v>100.00000000000009</v>
      </c>
      <c r="D35" s="7">
        <f>C25</f>
        <v>78.45291962939028</v>
      </c>
      <c r="E35" s="7">
        <f>C26</f>
        <v>54.751131221719504</v>
      </c>
      <c r="F35" s="7">
        <f>C27</f>
        <v>28.679163973281643</v>
      </c>
      <c r="G35" s="7">
        <f>SUM(C35:F35)</f>
        <v>261.88321482439147</v>
      </c>
    </row>
    <row r="36" spans="1:7" x14ac:dyDescent="0.25">
      <c r="A36" s="9" t="s">
        <v>42</v>
      </c>
      <c r="B36" s="4"/>
      <c r="C36" s="9"/>
      <c r="D36" s="9"/>
      <c r="E36" s="9"/>
      <c r="F36" s="9"/>
      <c r="G36" s="9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7" t="s">
        <v>47</v>
      </c>
      <c r="B40" s="7" t="s">
        <v>51</v>
      </c>
      <c r="C40" s="7" t="s">
        <v>33</v>
      </c>
      <c r="D40" s="7" t="s">
        <v>34</v>
      </c>
      <c r="E40" s="7" t="s">
        <v>35</v>
      </c>
      <c r="F40" s="7" t="s">
        <v>36</v>
      </c>
      <c r="G40" s="2"/>
    </row>
    <row r="41" spans="1:7" x14ac:dyDescent="0.25">
      <c r="A41" s="9" t="s">
        <v>49</v>
      </c>
      <c r="B41" s="7"/>
      <c r="C41" s="7"/>
      <c r="D41" s="7"/>
      <c r="E41" s="7"/>
      <c r="F41" s="7"/>
      <c r="G41" s="2"/>
    </row>
    <row r="42" spans="1:7" x14ac:dyDescent="0.25">
      <c r="A42" s="9" t="s">
        <v>50</v>
      </c>
      <c r="B42" s="7"/>
      <c r="C42" s="7"/>
      <c r="D42" s="7"/>
      <c r="E42" s="7"/>
      <c r="F42" s="7"/>
      <c r="G42" s="2"/>
    </row>
    <row r="43" spans="1:7" x14ac:dyDescent="0.25">
      <c r="A43" s="7" t="s">
        <v>109</v>
      </c>
      <c r="B43" s="7">
        <f>B14</f>
        <v>1261.8832148243914</v>
      </c>
      <c r="C43" s="7">
        <f>C67</f>
        <v>630.94160741219571</v>
      </c>
      <c r="D43" s="7">
        <f t="shared" ref="D43:F43" si="0">D67</f>
        <v>315.47080370609785</v>
      </c>
      <c r="E43" s="7">
        <f t="shared" si="0"/>
        <v>0</v>
      </c>
      <c r="F43" s="7">
        <f t="shared" si="0"/>
        <v>0</v>
      </c>
      <c r="G43" s="2"/>
    </row>
    <row r="44" spans="1:7" x14ac:dyDescent="0.25">
      <c r="A44" s="7" t="s">
        <v>110</v>
      </c>
      <c r="B44" s="7">
        <f>B15</f>
        <v>-261.88321482439142</v>
      </c>
      <c r="C44" s="7">
        <f>C68</f>
        <v>-83.430295195001165</v>
      </c>
      <c r="D44" s="7">
        <f>D68</f>
        <v>-28.679163973281646</v>
      </c>
      <c r="E44" s="7">
        <f>E68</f>
        <v>0</v>
      </c>
      <c r="F44" s="7">
        <f t="shared" ref="F44" si="1">F56</f>
        <v>0</v>
      </c>
      <c r="G44" s="2"/>
    </row>
    <row r="45" spans="1:7" x14ac:dyDescent="0.25">
      <c r="A45" s="7" t="s">
        <v>111</v>
      </c>
      <c r="B45" s="7">
        <f>SUM(B43:B44)</f>
        <v>1000</v>
      </c>
      <c r="C45" s="7">
        <f>SUM(C43:C44)</f>
        <v>547.51131221719459</v>
      </c>
      <c r="D45" s="7">
        <f>SUM(D43:D44)</f>
        <v>286.79163973281618</v>
      </c>
      <c r="E45" s="7">
        <f>SUM(E43:E44)</f>
        <v>0</v>
      </c>
      <c r="F45" s="7">
        <f>SUM(F43:F44)</f>
        <v>0</v>
      </c>
      <c r="G45" s="2"/>
    </row>
    <row r="46" spans="1:7" x14ac:dyDescent="0.25">
      <c r="A46" s="7"/>
      <c r="B46" s="7"/>
      <c r="C46" s="7"/>
      <c r="D46" s="7"/>
      <c r="E46" s="7"/>
      <c r="F46" s="7"/>
      <c r="G46" s="2"/>
    </row>
    <row r="47" spans="1:7" x14ac:dyDescent="0.25">
      <c r="A47" s="9" t="s">
        <v>112</v>
      </c>
      <c r="B47" s="7"/>
      <c r="C47" s="7"/>
      <c r="D47" s="7"/>
      <c r="E47" s="7"/>
      <c r="F47" s="7"/>
      <c r="G47" s="2"/>
    </row>
    <row r="48" spans="1:7" x14ac:dyDescent="0.25">
      <c r="A48" s="7" t="s">
        <v>109</v>
      </c>
      <c r="B48" s="7">
        <f>B19</f>
        <v>0</v>
      </c>
      <c r="C48" s="7">
        <f>C61</f>
        <v>315.47080370609785</v>
      </c>
      <c r="D48" s="7">
        <f>D61</f>
        <v>315.47080370609785</v>
      </c>
      <c r="E48" s="7">
        <f>E61</f>
        <v>315.47080370609785</v>
      </c>
      <c r="F48" s="7">
        <f>B33</f>
        <v>0</v>
      </c>
      <c r="G48" s="2"/>
    </row>
    <row r="49" spans="1:7" x14ac:dyDescent="0.25">
      <c r="A49" s="7" t="s">
        <v>110</v>
      </c>
      <c r="B49" s="7">
        <f>B20</f>
        <v>0</v>
      </c>
      <c r="C49" s="7">
        <f t="shared" ref="C49:E49" si="2">C62</f>
        <v>-78.45291962939028</v>
      </c>
      <c r="D49" s="7">
        <f t="shared" si="2"/>
        <v>-54.751131221719504</v>
      </c>
      <c r="E49" s="7">
        <f t="shared" si="2"/>
        <v>-28.679163973281643</v>
      </c>
      <c r="F49" s="7"/>
      <c r="G49" s="2"/>
    </row>
    <row r="50" spans="1:7" x14ac:dyDescent="0.25">
      <c r="A50" s="7" t="s">
        <v>111</v>
      </c>
      <c r="B50" s="7">
        <f>SUM(B48:B49)</f>
        <v>0</v>
      </c>
      <c r="C50" s="7">
        <f>SUM(C48:C49)</f>
        <v>237.01788407670756</v>
      </c>
      <c r="D50" s="7">
        <f>SUM(D48:D49)</f>
        <v>260.71967248437835</v>
      </c>
      <c r="E50" s="7">
        <f>SUM(E48:E49)</f>
        <v>286.79163973281624</v>
      </c>
      <c r="F50" s="7"/>
      <c r="G50" s="2"/>
    </row>
    <row r="51" spans="1:7" x14ac:dyDescent="0.25">
      <c r="A51" s="7"/>
      <c r="B51" s="7"/>
      <c r="C51" s="7"/>
      <c r="D51" s="7"/>
      <c r="E51" s="7"/>
      <c r="F51" s="7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9" t="s">
        <v>116</v>
      </c>
      <c r="B54" s="2"/>
      <c r="C54" s="21" t="s">
        <v>33</v>
      </c>
      <c r="D54" s="21" t="s">
        <v>34</v>
      </c>
      <c r="E54" s="21" t="s">
        <v>35</v>
      </c>
      <c r="F54" s="21" t="s">
        <v>36</v>
      </c>
      <c r="G54" s="2"/>
    </row>
    <row r="55" spans="1:7" x14ac:dyDescent="0.25">
      <c r="A55" s="7" t="s">
        <v>117</v>
      </c>
      <c r="B55" s="7"/>
      <c r="C55" s="7">
        <f>-SUM(D25:D27)</f>
        <v>946.41241111829356</v>
      </c>
      <c r="D55" s="7">
        <f>-SUM(D26:D27)</f>
        <v>630.94160741219571</v>
      </c>
      <c r="E55" s="7">
        <f>-SUM(D27:D27)</f>
        <v>315.47080370609785</v>
      </c>
      <c r="F55" s="7">
        <v>0</v>
      </c>
      <c r="G55" s="2"/>
    </row>
    <row r="56" spans="1:7" ht="30" x14ac:dyDescent="0.25">
      <c r="A56" s="12" t="s">
        <v>118</v>
      </c>
      <c r="B56" s="7"/>
      <c r="C56" s="7">
        <f>-SUM(C25:C27)</f>
        <v>-161.88321482439144</v>
      </c>
      <c r="D56" s="7">
        <f>-SUM(C26:C27)</f>
        <v>-83.43029519500115</v>
      </c>
      <c r="E56" s="7">
        <f>-SUM(C27:C27)</f>
        <v>-28.679163973281643</v>
      </c>
      <c r="F56" s="7">
        <v>0</v>
      </c>
      <c r="G56" s="2"/>
    </row>
    <row r="57" spans="1:7" x14ac:dyDescent="0.25">
      <c r="A57" s="7" t="s">
        <v>119</v>
      </c>
      <c r="B57" s="7"/>
      <c r="C57" s="7">
        <f>SUM(C55:C56)</f>
        <v>784.52919629390215</v>
      </c>
      <c r="D57" s="7">
        <f>SUM(D55:D56)</f>
        <v>547.51131221719459</v>
      </c>
      <c r="E57" s="7">
        <f>SUM(E55:E56)</f>
        <v>286.79163973281624</v>
      </c>
      <c r="F57" s="7">
        <v>0</v>
      </c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9" t="s">
        <v>120</v>
      </c>
      <c r="B60" s="2"/>
      <c r="C60" s="21" t="s">
        <v>33</v>
      </c>
      <c r="D60" s="21" t="s">
        <v>34</v>
      </c>
      <c r="E60" s="21" t="s">
        <v>35</v>
      </c>
      <c r="F60" s="21" t="s">
        <v>36</v>
      </c>
      <c r="G60" s="2"/>
    </row>
    <row r="61" spans="1:7" x14ac:dyDescent="0.25">
      <c r="A61" s="7" t="s">
        <v>114</v>
      </c>
      <c r="B61" s="7"/>
      <c r="C61" s="7">
        <f>-D25</f>
        <v>315.47080370609785</v>
      </c>
      <c r="D61" s="7">
        <f>-D26</f>
        <v>315.47080370609785</v>
      </c>
      <c r="E61" s="7">
        <f>-D27</f>
        <v>315.47080370609785</v>
      </c>
      <c r="F61" s="7">
        <v>0</v>
      </c>
      <c r="G61" s="2"/>
    </row>
    <row r="62" spans="1:7" x14ac:dyDescent="0.25">
      <c r="A62" s="7" t="s">
        <v>57</v>
      </c>
      <c r="B62" s="7"/>
      <c r="C62" s="7">
        <f>-C25</f>
        <v>-78.45291962939028</v>
      </c>
      <c r="D62" s="7">
        <f>-C26</f>
        <v>-54.751131221719504</v>
      </c>
      <c r="E62" s="7">
        <f>-C27</f>
        <v>-28.679163973281643</v>
      </c>
      <c r="F62" s="7">
        <v>0</v>
      </c>
      <c r="G62" s="2"/>
    </row>
    <row r="63" spans="1:7" x14ac:dyDescent="0.25">
      <c r="A63" s="7" t="s">
        <v>113</v>
      </c>
      <c r="B63" s="7"/>
      <c r="C63" s="7">
        <f>SUM(C61:C62)</f>
        <v>237.01788407670756</v>
      </c>
      <c r="D63" s="7">
        <f>SUM(D61:D62)</f>
        <v>260.71967248437835</v>
      </c>
      <c r="E63" s="7">
        <f>SUM(E61:E62)</f>
        <v>286.79163973281624</v>
      </c>
      <c r="F63" s="7">
        <v>0</v>
      </c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8" x14ac:dyDescent="0.25">
      <c r="A65" s="2"/>
      <c r="B65" s="2"/>
      <c r="C65" s="2"/>
      <c r="D65" s="2"/>
      <c r="E65" s="2"/>
      <c r="F65" s="2"/>
      <c r="G65" s="2"/>
    </row>
    <row r="66" spans="1:8" x14ac:dyDescent="0.25">
      <c r="A66" s="9" t="s">
        <v>121</v>
      </c>
      <c r="B66" s="2"/>
      <c r="C66" s="21" t="s">
        <v>33</v>
      </c>
      <c r="D66" s="21" t="s">
        <v>34</v>
      </c>
      <c r="E66" s="21" t="s">
        <v>35</v>
      </c>
      <c r="F66" s="21" t="s">
        <v>36</v>
      </c>
      <c r="G66" s="2"/>
    </row>
    <row r="67" spans="1:8" x14ac:dyDescent="0.25">
      <c r="A67" s="7" t="s">
        <v>60</v>
      </c>
      <c r="B67" s="7"/>
      <c r="C67" s="7">
        <f t="shared" ref="C67:E68" si="3">C55-C61</f>
        <v>630.94160741219571</v>
      </c>
      <c r="D67" s="7">
        <f t="shared" si="3"/>
        <v>315.47080370609785</v>
      </c>
      <c r="E67" s="7">
        <f t="shared" si="3"/>
        <v>0</v>
      </c>
      <c r="F67" s="7">
        <v>0</v>
      </c>
      <c r="G67" s="2"/>
    </row>
    <row r="68" spans="1:8" x14ac:dyDescent="0.25">
      <c r="A68" s="7" t="s">
        <v>115</v>
      </c>
      <c r="B68" s="7"/>
      <c r="C68" s="7">
        <f t="shared" si="3"/>
        <v>-83.430295195001165</v>
      </c>
      <c r="D68" s="7">
        <f t="shared" si="3"/>
        <v>-28.679163973281646</v>
      </c>
      <c r="E68" s="7">
        <f t="shared" si="3"/>
        <v>0</v>
      </c>
      <c r="F68" s="7">
        <f>-F63</f>
        <v>0</v>
      </c>
      <c r="G68" s="2"/>
      <c r="H68" s="2"/>
    </row>
    <row r="69" spans="1:8" x14ac:dyDescent="0.25">
      <c r="A69" s="7" t="s">
        <v>62</v>
      </c>
      <c r="B69" s="7"/>
      <c r="C69" s="7">
        <f>SUM(C67:C68)</f>
        <v>547.51131221719459</v>
      </c>
      <c r="D69" s="7">
        <f>SUM(D67:D68)</f>
        <v>286.79163973281618</v>
      </c>
      <c r="E69" s="7">
        <f>SUM(E67:E68)</f>
        <v>0</v>
      </c>
      <c r="F69" s="7">
        <f>SUM(F67:F68)</f>
        <v>0</v>
      </c>
      <c r="G69" s="2"/>
      <c r="H69" s="2"/>
    </row>
  </sheetData>
  <mergeCells count="4">
    <mergeCell ref="B22:B23"/>
    <mergeCell ref="D22:D23"/>
    <mergeCell ref="E22:E23"/>
    <mergeCell ref="A22:A2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/>
  </sheetViews>
  <sheetFormatPr defaultColWidth="9.28515625" defaultRowHeight="15" x14ac:dyDescent="0.25"/>
  <cols>
    <col min="1" max="1" width="36.42578125" style="1" customWidth="1"/>
    <col min="2" max="3" width="9.28515625" style="1"/>
    <col min="4" max="4" width="11" style="1" customWidth="1"/>
    <col min="5" max="6" width="9.28515625" style="1"/>
    <col min="7" max="7" width="10" style="1" bestFit="1" customWidth="1"/>
    <col min="8" max="16384" width="9.28515625" style="1"/>
  </cols>
  <sheetData>
    <row r="1" spans="1:7" x14ac:dyDescent="0.25">
      <c r="A1" s="44" t="s">
        <v>155</v>
      </c>
    </row>
    <row r="3" spans="1:7" x14ac:dyDescent="0.25">
      <c r="A3" s="7" t="s">
        <v>0</v>
      </c>
      <c r="B3" s="7" t="s">
        <v>1</v>
      </c>
      <c r="C3" s="7"/>
    </row>
    <row r="4" spans="1:7" x14ac:dyDescent="0.25">
      <c r="A4" s="7" t="s">
        <v>19</v>
      </c>
      <c r="B4" s="7">
        <v>5</v>
      </c>
      <c r="C4" s="7" t="s">
        <v>4</v>
      </c>
      <c r="F4" s="43" t="s">
        <v>10</v>
      </c>
      <c r="G4" s="43" t="s">
        <v>123</v>
      </c>
    </row>
    <row r="5" spans="1:7" x14ac:dyDescent="0.25">
      <c r="A5" s="7" t="s">
        <v>2</v>
      </c>
      <c r="B5" s="7">
        <v>1000</v>
      </c>
      <c r="C5" s="7"/>
      <c r="F5" s="46" t="s">
        <v>124</v>
      </c>
      <c r="G5" s="43">
        <f>-B5-B8</f>
        <v>-1020</v>
      </c>
    </row>
    <row r="6" spans="1:7" x14ac:dyDescent="0.25">
      <c r="A6" s="7" t="s">
        <v>7</v>
      </c>
      <c r="B6" s="18">
        <v>315.47080370609785</v>
      </c>
      <c r="C6" s="7" t="s">
        <v>8</v>
      </c>
      <c r="F6" s="47">
        <v>1</v>
      </c>
      <c r="G6" s="43">
        <f>B6</f>
        <v>315.47080370609785</v>
      </c>
    </row>
    <row r="7" spans="1:7" x14ac:dyDescent="0.25">
      <c r="A7" s="7" t="s">
        <v>3</v>
      </c>
      <c r="B7" s="7">
        <v>4</v>
      </c>
      <c r="C7" s="7" t="s">
        <v>4</v>
      </c>
      <c r="F7" s="47">
        <v>2</v>
      </c>
      <c r="G7" s="43">
        <f>G6</f>
        <v>315.47080370609785</v>
      </c>
    </row>
    <row r="8" spans="1:7" x14ac:dyDescent="0.25">
      <c r="A8" s="7" t="s">
        <v>16</v>
      </c>
      <c r="B8" s="7">
        <v>20</v>
      </c>
      <c r="C8" s="7"/>
      <c r="F8" s="47">
        <v>3</v>
      </c>
      <c r="G8" s="43">
        <f>G7</f>
        <v>315.47080370609785</v>
      </c>
    </row>
    <row r="9" spans="1:7" x14ac:dyDescent="0.25">
      <c r="A9" s="7" t="s">
        <v>20</v>
      </c>
      <c r="B9" s="7" t="s">
        <v>21</v>
      </c>
      <c r="C9" s="7"/>
      <c r="F9" s="47">
        <v>4</v>
      </c>
      <c r="G9" s="43">
        <f>G8</f>
        <v>315.47080370609785</v>
      </c>
    </row>
    <row r="10" spans="1:7" x14ac:dyDescent="0.25">
      <c r="A10" s="7" t="s">
        <v>122</v>
      </c>
      <c r="B10" s="49">
        <f>G10</f>
        <v>9.090952300151689E-2</v>
      </c>
      <c r="C10" s="7"/>
      <c r="F10" s="43"/>
      <c r="G10" s="48">
        <f>IRR(G5:G9)</f>
        <v>9.090952300151689E-2</v>
      </c>
    </row>
    <row r="12" spans="1:7" x14ac:dyDescent="0.25">
      <c r="A12" s="44" t="s">
        <v>99</v>
      </c>
    </row>
    <row r="14" spans="1:7" x14ac:dyDescent="0.25">
      <c r="A14" s="1" t="s">
        <v>100</v>
      </c>
      <c r="B14" s="2">
        <f>B6*B7</f>
        <v>1261.8832148243914</v>
      </c>
      <c r="C14" s="45" t="s">
        <v>45</v>
      </c>
    </row>
    <row r="15" spans="1:7" x14ac:dyDescent="0.25">
      <c r="A15" s="1" t="s">
        <v>101</v>
      </c>
      <c r="B15" s="2">
        <f>B16-B14</f>
        <v>-241.88321482439142</v>
      </c>
      <c r="C15" s="1" t="s">
        <v>103</v>
      </c>
    </row>
    <row r="16" spans="1:7" x14ac:dyDescent="0.25">
      <c r="A16" s="1" t="s">
        <v>102</v>
      </c>
      <c r="B16" s="2">
        <f>B5+B8</f>
        <v>1020</v>
      </c>
      <c r="C16" s="1" t="s">
        <v>104</v>
      </c>
    </row>
    <row r="17" spans="1:8" x14ac:dyDescent="0.25">
      <c r="B17" s="2"/>
    </row>
    <row r="18" spans="1:8" x14ac:dyDescent="0.25">
      <c r="A18" s="1" t="s">
        <v>106</v>
      </c>
      <c r="B18" s="2"/>
    </row>
    <row r="20" spans="1:8" x14ac:dyDescent="0.25">
      <c r="A20" s="44" t="s">
        <v>105</v>
      </c>
    </row>
    <row r="22" spans="1:8" ht="29.25" x14ac:dyDescent="0.25">
      <c r="A22" s="54" t="s">
        <v>10</v>
      </c>
      <c r="B22" s="54" t="s">
        <v>23</v>
      </c>
      <c r="C22" s="30" t="s">
        <v>24</v>
      </c>
      <c r="D22" s="54" t="s">
        <v>107</v>
      </c>
      <c r="E22" s="54" t="s">
        <v>26</v>
      </c>
    </row>
    <row r="23" spans="1:8" x14ac:dyDescent="0.25">
      <c r="A23" s="54"/>
      <c r="B23" s="54"/>
      <c r="C23" s="24">
        <f>B10</f>
        <v>9.090952300151689E-2</v>
      </c>
      <c r="D23" s="54"/>
      <c r="E23" s="54"/>
    </row>
    <row r="24" spans="1:8" x14ac:dyDescent="0.25">
      <c r="A24" s="7">
        <v>1</v>
      </c>
      <c r="B24" s="7">
        <f>B16</f>
        <v>1020</v>
      </c>
      <c r="C24" s="7">
        <f>B24*$C$23</f>
        <v>92.727713461547225</v>
      </c>
      <c r="D24" s="18">
        <f>-$B$6</f>
        <v>-315.47080370609785</v>
      </c>
      <c r="E24" s="7">
        <f>SUM(B24:D24)</f>
        <v>797.25690975544933</v>
      </c>
    </row>
    <row r="25" spans="1:8" x14ac:dyDescent="0.25">
      <c r="A25" s="7">
        <v>2</v>
      </c>
      <c r="B25" s="7">
        <f>E24</f>
        <v>797.25690975544933</v>
      </c>
      <c r="C25" s="7">
        <f>B25*$C$23</f>
        <v>72.478245375531301</v>
      </c>
      <c r="D25" s="18">
        <f>-$B$6</f>
        <v>-315.47080370609785</v>
      </c>
      <c r="E25" s="7">
        <f>SUM(B25:D25)</f>
        <v>554.26435142488276</v>
      </c>
    </row>
    <row r="26" spans="1:8" x14ac:dyDescent="0.25">
      <c r="A26" s="7">
        <v>3</v>
      </c>
      <c r="B26" s="7">
        <f>E25</f>
        <v>554.26435142488276</v>
      </c>
      <c r="C26" s="7">
        <f>B26*$C$23</f>
        <v>50.387907804781221</v>
      </c>
      <c r="D26" s="18">
        <f>-$B$6</f>
        <v>-315.47080370609785</v>
      </c>
      <c r="E26" s="7">
        <f>SUM(B26:D26)</f>
        <v>289.18145552356611</v>
      </c>
    </row>
    <row r="27" spans="1:8" x14ac:dyDescent="0.25">
      <c r="A27" s="7">
        <v>4</v>
      </c>
      <c r="B27" s="7">
        <f>E26</f>
        <v>289.18145552356611</v>
      </c>
      <c r="C27" s="7">
        <f>B27*$C$23</f>
        <v>26.289348182531768</v>
      </c>
      <c r="D27" s="18">
        <f>-$B$6</f>
        <v>-315.47080370609785</v>
      </c>
      <c r="E27" s="7">
        <f>SUM(B27:D27)</f>
        <v>0</v>
      </c>
    </row>
    <row r="28" spans="1:8" x14ac:dyDescent="0.25">
      <c r="C28" s="2">
        <f>SUM(C24:C27)</f>
        <v>241.8832148243915</v>
      </c>
      <c r="D28" s="2">
        <f>SUM(D24:D27)</f>
        <v>-1261.8832148243914</v>
      </c>
    </row>
    <row r="31" spans="1:8" x14ac:dyDescent="0.25">
      <c r="A31" s="4" t="s">
        <v>31</v>
      </c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7" x14ac:dyDescent="0.25">
      <c r="A33" s="7" t="s">
        <v>32</v>
      </c>
      <c r="B33" s="2"/>
      <c r="C33" s="7" t="s">
        <v>33</v>
      </c>
      <c r="D33" s="7" t="s">
        <v>34</v>
      </c>
      <c r="E33" s="7" t="s">
        <v>35</v>
      </c>
      <c r="F33" s="7" t="s">
        <v>36</v>
      </c>
      <c r="G33" s="7" t="s">
        <v>38</v>
      </c>
    </row>
    <row r="34" spans="1:7" x14ac:dyDescent="0.25">
      <c r="A34" s="7"/>
      <c r="B34" s="2"/>
      <c r="C34" s="7"/>
      <c r="D34" s="7"/>
      <c r="E34" s="7"/>
      <c r="F34" s="7"/>
      <c r="G34" s="7"/>
    </row>
    <row r="35" spans="1:7" x14ac:dyDescent="0.25">
      <c r="A35" s="7" t="s">
        <v>108</v>
      </c>
      <c r="B35" s="2"/>
      <c r="C35" s="7">
        <f>C24</f>
        <v>92.727713461547225</v>
      </c>
      <c r="D35" s="7">
        <f>C25</f>
        <v>72.478245375531301</v>
      </c>
      <c r="E35" s="7">
        <f>C26</f>
        <v>50.387907804781221</v>
      </c>
      <c r="F35" s="7">
        <f>C27</f>
        <v>26.289348182531768</v>
      </c>
      <c r="G35" s="7">
        <f>SUM(C35:F35)</f>
        <v>241.8832148243915</v>
      </c>
    </row>
    <row r="36" spans="1:7" x14ac:dyDescent="0.25">
      <c r="A36" s="9" t="s">
        <v>42</v>
      </c>
      <c r="B36" s="4"/>
      <c r="C36" s="9"/>
      <c r="D36" s="9"/>
      <c r="E36" s="9"/>
      <c r="F36" s="9"/>
      <c r="G36" s="9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7" t="s">
        <v>47</v>
      </c>
      <c r="B40" s="7" t="s">
        <v>51</v>
      </c>
      <c r="C40" s="7" t="s">
        <v>33</v>
      </c>
      <c r="D40" s="7" t="s">
        <v>34</v>
      </c>
      <c r="E40" s="7" t="s">
        <v>35</v>
      </c>
      <c r="F40" s="7" t="s">
        <v>36</v>
      </c>
      <c r="G40" s="2"/>
    </row>
    <row r="41" spans="1:7" x14ac:dyDescent="0.25">
      <c r="A41" s="9" t="s">
        <v>49</v>
      </c>
      <c r="B41" s="7"/>
      <c r="C41" s="7"/>
      <c r="D41" s="7"/>
      <c r="E41" s="7"/>
      <c r="F41" s="7"/>
      <c r="G41" s="2"/>
    </row>
    <row r="42" spans="1:7" x14ac:dyDescent="0.25">
      <c r="A42" s="9" t="s">
        <v>50</v>
      </c>
      <c r="B42" s="7"/>
      <c r="C42" s="7"/>
      <c r="D42" s="7"/>
      <c r="E42" s="7"/>
      <c r="F42" s="7"/>
      <c r="G42" s="2"/>
    </row>
    <row r="43" spans="1:7" x14ac:dyDescent="0.25">
      <c r="A43" s="7" t="s">
        <v>109</v>
      </c>
      <c r="B43" s="7">
        <f>B14</f>
        <v>1261.8832148243914</v>
      </c>
      <c r="C43" s="7">
        <f>C67</f>
        <v>630.94160741219571</v>
      </c>
      <c r="D43" s="7">
        <f t="shared" ref="D43:F43" si="0">D67</f>
        <v>315.47080370609785</v>
      </c>
      <c r="E43" s="7">
        <f t="shared" si="0"/>
        <v>0</v>
      </c>
      <c r="F43" s="7">
        <f t="shared" si="0"/>
        <v>0</v>
      </c>
      <c r="G43" s="2"/>
    </row>
    <row r="44" spans="1:7" x14ac:dyDescent="0.25">
      <c r="A44" s="7" t="s">
        <v>110</v>
      </c>
      <c r="B44" s="7">
        <f>B15</f>
        <v>-241.88321482439142</v>
      </c>
      <c r="C44" s="7">
        <f>C68</f>
        <v>-76.677255987312989</v>
      </c>
      <c r="D44" s="7">
        <f>D68</f>
        <v>-26.289348182531768</v>
      </c>
      <c r="E44" s="7">
        <f>E68</f>
        <v>0</v>
      </c>
      <c r="F44" s="7">
        <f t="shared" ref="F44" si="1">F56</f>
        <v>0</v>
      </c>
      <c r="G44" s="2"/>
    </row>
    <row r="45" spans="1:7" x14ac:dyDescent="0.25">
      <c r="A45" s="7" t="s">
        <v>111</v>
      </c>
      <c r="B45" s="7">
        <f>SUM(B43:B44)</f>
        <v>1020</v>
      </c>
      <c r="C45" s="7">
        <f>SUM(C43:C44)</f>
        <v>554.26435142488276</v>
      </c>
      <c r="D45" s="7">
        <f>SUM(D43:D44)</f>
        <v>289.18145552356611</v>
      </c>
      <c r="E45" s="7">
        <f>SUM(E43:E44)</f>
        <v>0</v>
      </c>
      <c r="F45" s="7">
        <f>SUM(F43:F44)</f>
        <v>0</v>
      </c>
      <c r="G45" s="2"/>
    </row>
    <row r="46" spans="1:7" x14ac:dyDescent="0.25">
      <c r="A46" s="7"/>
      <c r="B46" s="7"/>
      <c r="C46" s="7"/>
      <c r="D46" s="7"/>
      <c r="E46" s="7"/>
      <c r="F46" s="7"/>
      <c r="G46" s="2"/>
    </row>
    <row r="47" spans="1:7" x14ac:dyDescent="0.25">
      <c r="A47" s="9" t="s">
        <v>112</v>
      </c>
      <c r="B47" s="7"/>
      <c r="C47" s="7"/>
      <c r="D47" s="7"/>
      <c r="E47" s="7"/>
      <c r="F47" s="7"/>
      <c r="G47" s="2"/>
    </row>
    <row r="48" spans="1:7" x14ac:dyDescent="0.25">
      <c r="A48" s="7" t="s">
        <v>109</v>
      </c>
      <c r="B48" s="7">
        <f>B19</f>
        <v>0</v>
      </c>
      <c r="C48" s="7">
        <f>C61</f>
        <v>315.47080370609785</v>
      </c>
      <c r="D48" s="7">
        <f>D61</f>
        <v>315.47080370609785</v>
      </c>
      <c r="E48" s="7">
        <f>E61</f>
        <v>315.47080370609785</v>
      </c>
      <c r="F48" s="7">
        <f>B33</f>
        <v>0</v>
      </c>
      <c r="G48" s="2"/>
    </row>
    <row r="49" spans="1:7" x14ac:dyDescent="0.25">
      <c r="A49" s="7" t="s">
        <v>110</v>
      </c>
      <c r="B49" s="7">
        <f>B20</f>
        <v>0</v>
      </c>
      <c r="C49" s="7">
        <f t="shared" ref="C49:E49" si="2">C62</f>
        <v>-72.478245375531301</v>
      </c>
      <c r="D49" s="7">
        <f t="shared" si="2"/>
        <v>-50.387907804781221</v>
      </c>
      <c r="E49" s="7">
        <f t="shared" si="2"/>
        <v>-26.289348182531768</v>
      </c>
      <c r="F49" s="7"/>
      <c r="G49" s="2"/>
    </row>
    <row r="50" spans="1:7" x14ac:dyDescent="0.25">
      <c r="A50" s="7" t="s">
        <v>111</v>
      </c>
      <c r="B50" s="7">
        <f>SUM(B48:B49)</f>
        <v>0</v>
      </c>
      <c r="C50" s="7">
        <f>SUM(C48:C49)</f>
        <v>242.99255833056657</v>
      </c>
      <c r="D50" s="7">
        <f>SUM(D48:D49)</f>
        <v>265.08289590131665</v>
      </c>
      <c r="E50" s="7">
        <f>SUM(E48:E49)</f>
        <v>289.18145552356611</v>
      </c>
      <c r="F50" s="7"/>
      <c r="G50" s="2"/>
    </row>
    <row r="51" spans="1:7" x14ac:dyDescent="0.25">
      <c r="A51" s="7"/>
      <c r="B51" s="7"/>
      <c r="C51" s="7"/>
      <c r="D51" s="7"/>
      <c r="E51" s="7"/>
      <c r="F51" s="7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9" t="s">
        <v>116</v>
      </c>
      <c r="B54" s="2"/>
      <c r="C54" s="21" t="s">
        <v>33</v>
      </c>
      <c r="D54" s="21" t="s">
        <v>34</v>
      </c>
      <c r="E54" s="21" t="s">
        <v>35</v>
      </c>
      <c r="F54" s="21" t="s">
        <v>36</v>
      </c>
      <c r="G54" s="2"/>
    </row>
    <row r="55" spans="1:7" x14ac:dyDescent="0.25">
      <c r="A55" s="7" t="s">
        <v>117</v>
      </c>
      <c r="B55" s="7"/>
      <c r="C55" s="7">
        <f>-SUM(D25:D27)</f>
        <v>946.41241111829356</v>
      </c>
      <c r="D55" s="7">
        <f>-SUM(D26:D27)</f>
        <v>630.94160741219571</v>
      </c>
      <c r="E55" s="7">
        <f>-SUM(D27:D27)</f>
        <v>315.47080370609785</v>
      </c>
      <c r="F55" s="7">
        <v>0</v>
      </c>
      <c r="G55" s="2"/>
    </row>
    <row r="56" spans="1:7" ht="30" x14ac:dyDescent="0.25">
      <c r="A56" s="12" t="s">
        <v>118</v>
      </c>
      <c r="B56" s="7"/>
      <c r="C56" s="7">
        <f>-SUM(C25:C27)</f>
        <v>-149.15550136284429</v>
      </c>
      <c r="D56" s="7">
        <f>-SUM(C26:C27)</f>
        <v>-76.677255987312989</v>
      </c>
      <c r="E56" s="7">
        <f>-SUM(C27:C27)</f>
        <v>-26.289348182531768</v>
      </c>
      <c r="F56" s="7">
        <v>0</v>
      </c>
      <c r="G56" s="2"/>
    </row>
    <row r="57" spans="1:7" x14ac:dyDescent="0.25">
      <c r="A57" s="7" t="s">
        <v>119</v>
      </c>
      <c r="B57" s="7"/>
      <c r="C57" s="7">
        <f>SUM(C55:C56)</f>
        <v>797.25690975544921</v>
      </c>
      <c r="D57" s="7">
        <f>SUM(D55:D56)</f>
        <v>554.26435142488276</v>
      </c>
      <c r="E57" s="7">
        <f>SUM(E55:E56)</f>
        <v>289.18145552356611</v>
      </c>
      <c r="F57" s="7">
        <v>0</v>
      </c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9" t="s">
        <v>120</v>
      </c>
      <c r="B60" s="2"/>
      <c r="C60" s="21" t="s">
        <v>33</v>
      </c>
      <c r="D60" s="21" t="s">
        <v>34</v>
      </c>
      <c r="E60" s="21" t="s">
        <v>35</v>
      </c>
      <c r="F60" s="21" t="s">
        <v>36</v>
      </c>
      <c r="G60" s="2"/>
    </row>
    <row r="61" spans="1:7" x14ac:dyDescent="0.25">
      <c r="A61" s="7" t="s">
        <v>114</v>
      </c>
      <c r="B61" s="7"/>
      <c r="C61" s="7">
        <f>-D25</f>
        <v>315.47080370609785</v>
      </c>
      <c r="D61" s="7">
        <f>-D26</f>
        <v>315.47080370609785</v>
      </c>
      <c r="E61" s="7">
        <f>-D27</f>
        <v>315.47080370609785</v>
      </c>
      <c r="F61" s="7">
        <v>0</v>
      </c>
      <c r="G61" s="2"/>
    </row>
    <row r="62" spans="1:7" x14ac:dyDescent="0.25">
      <c r="A62" s="7" t="s">
        <v>57</v>
      </c>
      <c r="B62" s="7"/>
      <c r="C62" s="7">
        <f>-C25</f>
        <v>-72.478245375531301</v>
      </c>
      <c r="D62" s="7">
        <f>-C26</f>
        <v>-50.387907804781221</v>
      </c>
      <c r="E62" s="7">
        <f>-C27</f>
        <v>-26.289348182531768</v>
      </c>
      <c r="F62" s="7">
        <v>0</v>
      </c>
      <c r="G62" s="2"/>
    </row>
    <row r="63" spans="1:7" x14ac:dyDescent="0.25">
      <c r="A63" s="7" t="s">
        <v>113</v>
      </c>
      <c r="B63" s="7"/>
      <c r="C63" s="7">
        <f>SUM(C61:C62)</f>
        <v>242.99255833056657</v>
      </c>
      <c r="D63" s="7">
        <f>SUM(D61:D62)</f>
        <v>265.08289590131665</v>
      </c>
      <c r="E63" s="7">
        <f>SUM(E61:E62)</f>
        <v>289.18145552356611</v>
      </c>
      <c r="F63" s="7">
        <v>0</v>
      </c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8" x14ac:dyDescent="0.25">
      <c r="A65" s="2"/>
      <c r="B65" s="2"/>
      <c r="C65" s="2"/>
      <c r="D65" s="2"/>
      <c r="E65" s="2"/>
      <c r="F65" s="2"/>
      <c r="G65" s="2"/>
    </row>
    <row r="66" spans="1:8" x14ac:dyDescent="0.25">
      <c r="A66" s="9" t="s">
        <v>121</v>
      </c>
      <c r="B66" s="2"/>
      <c r="C66" s="21" t="s">
        <v>33</v>
      </c>
      <c r="D66" s="21" t="s">
        <v>34</v>
      </c>
      <c r="E66" s="21" t="s">
        <v>35</v>
      </c>
      <c r="F66" s="21" t="s">
        <v>36</v>
      </c>
      <c r="G66" s="2"/>
    </row>
    <row r="67" spans="1:8" x14ac:dyDescent="0.25">
      <c r="A67" s="7" t="s">
        <v>60</v>
      </c>
      <c r="B67" s="7"/>
      <c r="C67" s="7">
        <f t="shared" ref="C67:E68" si="3">C55-C61</f>
        <v>630.94160741219571</v>
      </c>
      <c r="D67" s="7">
        <f t="shared" si="3"/>
        <v>315.47080370609785</v>
      </c>
      <c r="E67" s="7">
        <f t="shared" si="3"/>
        <v>0</v>
      </c>
      <c r="F67" s="7">
        <v>0</v>
      </c>
      <c r="G67" s="2"/>
    </row>
    <row r="68" spans="1:8" x14ac:dyDescent="0.25">
      <c r="A68" s="7" t="s">
        <v>115</v>
      </c>
      <c r="B68" s="7"/>
      <c r="C68" s="7">
        <f t="shared" si="3"/>
        <v>-76.677255987312989</v>
      </c>
      <c r="D68" s="7">
        <f t="shared" si="3"/>
        <v>-26.289348182531768</v>
      </c>
      <c r="E68" s="7">
        <f t="shared" si="3"/>
        <v>0</v>
      </c>
      <c r="F68" s="7">
        <f>-F63</f>
        <v>0</v>
      </c>
      <c r="G68" s="2"/>
      <c r="H68" s="2"/>
    </row>
    <row r="69" spans="1:8" x14ac:dyDescent="0.25">
      <c r="A69" s="7" t="s">
        <v>62</v>
      </c>
      <c r="B69" s="7"/>
      <c r="C69" s="7">
        <f>SUM(C67:C68)</f>
        <v>554.26435142488276</v>
      </c>
      <c r="D69" s="7">
        <f>SUM(D67:D68)</f>
        <v>289.18145552356611</v>
      </c>
      <c r="E69" s="7">
        <f>SUM(E67:E68)</f>
        <v>0</v>
      </c>
      <c r="F69" s="7">
        <f>SUM(F67:F68)</f>
        <v>0</v>
      </c>
      <c r="G69" s="2"/>
      <c r="H69" s="2"/>
    </row>
  </sheetData>
  <mergeCells count="4">
    <mergeCell ref="A22:A23"/>
    <mergeCell ref="B22:B23"/>
    <mergeCell ref="D22:D23"/>
    <mergeCell ref="E22:E2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/>
  </sheetViews>
  <sheetFormatPr defaultColWidth="9.28515625" defaultRowHeight="15" x14ac:dyDescent="0.25"/>
  <cols>
    <col min="1" max="1" width="30.7109375" style="2" bestFit="1" customWidth="1"/>
    <col min="2" max="2" width="11.140625" style="2" customWidth="1"/>
    <col min="3" max="3" width="17.28515625" style="2" customWidth="1"/>
    <col min="4" max="16384" width="9.28515625" style="2"/>
  </cols>
  <sheetData>
    <row r="1" spans="1:4" x14ac:dyDescent="0.25">
      <c r="A1" s="4" t="s">
        <v>154</v>
      </c>
    </row>
    <row r="3" spans="1:4" x14ac:dyDescent="0.25">
      <c r="A3" s="7" t="s">
        <v>0</v>
      </c>
      <c r="B3" s="7" t="s">
        <v>63</v>
      </c>
      <c r="C3" s="7"/>
    </row>
    <row r="4" spans="1:4" x14ac:dyDescent="0.25">
      <c r="A4" s="7" t="s">
        <v>19</v>
      </c>
      <c r="B4" s="7">
        <v>50</v>
      </c>
      <c r="C4" s="7" t="s">
        <v>4</v>
      </c>
    </row>
    <row r="5" spans="1:4" x14ac:dyDescent="0.25">
      <c r="A5" s="7" t="s">
        <v>2</v>
      </c>
      <c r="B5" s="7">
        <v>20000</v>
      </c>
      <c r="C5" s="7"/>
    </row>
    <row r="6" spans="1:4" x14ac:dyDescent="0.25">
      <c r="A6" s="7" t="s">
        <v>7</v>
      </c>
      <c r="B6" s="19">
        <v>416.5</v>
      </c>
      <c r="C6" s="7" t="s">
        <v>8</v>
      </c>
    </row>
    <row r="7" spans="1:4" x14ac:dyDescent="0.25">
      <c r="A7" s="7" t="s">
        <v>3</v>
      </c>
      <c r="B7" s="7">
        <v>3</v>
      </c>
      <c r="C7" s="7" t="s">
        <v>4</v>
      </c>
    </row>
    <row r="8" spans="1:4" x14ac:dyDescent="0.25">
      <c r="A8" s="7" t="s">
        <v>16</v>
      </c>
      <c r="B8" s="7">
        <v>30</v>
      </c>
      <c r="C8" s="7"/>
    </row>
    <row r="9" spans="1:4" x14ac:dyDescent="0.25">
      <c r="A9" s="7" t="s">
        <v>20</v>
      </c>
      <c r="B9" s="7" t="s">
        <v>65</v>
      </c>
      <c r="C9" s="7"/>
    </row>
    <row r="11" spans="1:4" x14ac:dyDescent="0.25">
      <c r="A11" s="2" t="s">
        <v>125</v>
      </c>
    </row>
    <row r="13" spans="1:4" x14ac:dyDescent="0.25">
      <c r="A13" s="53" t="s">
        <v>10</v>
      </c>
      <c r="B13" s="53" t="s">
        <v>23</v>
      </c>
      <c r="C13" s="53" t="s">
        <v>28</v>
      </c>
      <c r="D13" s="53" t="s">
        <v>26</v>
      </c>
    </row>
    <row r="14" spans="1:4" x14ac:dyDescent="0.25">
      <c r="A14" s="53"/>
      <c r="B14" s="53"/>
      <c r="C14" s="53"/>
      <c r="D14" s="53"/>
    </row>
    <row r="15" spans="1:4" x14ac:dyDescent="0.25">
      <c r="A15" s="7">
        <v>1</v>
      </c>
      <c r="B15" s="7">
        <f>B5</f>
        <v>20000</v>
      </c>
      <c r="C15" s="7">
        <f>-B15/B4</f>
        <v>-400</v>
      </c>
      <c r="D15" s="7">
        <f>SUM(B15:C15)</f>
        <v>19600</v>
      </c>
    </row>
    <row r="16" spans="1:4" x14ac:dyDescent="0.25">
      <c r="A16" s="7">
        <v>2</v>
      </c>
      <c r="B16" s="7">
        <f>D15</f>
        <v>19600</v>
      </c>
      <c r="C16" s="7">
        <f>C15</f>
        <v>-400</v>
      </c>
      <c r="D16" s="7">
        <f>SUM(B16:C16)</f>
        <v>19200</v>
      </c>
    </row>
    <row r="17" spans="1:6" x14ac:dyDescent="0.25">
      <c r="A17" s="7">
        <v>3</v>
      </c>
      <c r="B17" s="7">
        <f>D16</f>
        <v>19200</v>
      </c>
      <c r="C17" s="7">
        <f>C16</f>
        <v>-400</v>
      </c>
      <c r="D17" s="7">
        <f>SUM(B17:C17)</f>
        <v>18800</v>
      </c>
    </row>
    <row r="19" spans="1:6" x14ac:dyDescent="0.25">
      <c r="A19" s="2" t="s">
        <v>126</v>
      </c>
    </row>
    <row r="21" spans="1:6" x14ac:dyDescent="0.25">
      <c r="A21" s="53" t="s">
        <v>10</v>
      </c>
      <c r="B21" s="53" t="s">
        <v>127</v>
      </c>
      <c r="C21" s="53" t="s">
        <v>128</v>
      </c>
      <c r="D21"/>
    </row>
    <row r="22" spans="1:6" x14ac:dyDescent="0.25">
      <c r="A22" s="53"/>
      <c r="B22" s="53"/>
      <c r="C22" s="53"/>
      <c r="D22"/>
    </row>
    <row r="23" spans="1:6" x14ac:dyDescent="0.25">
      <c r="A23" s="7">
        <v>1</v>
      </c>
      <c r="B23" s="19">
        <f>B6</f>
        <v>416.5</v>
      </c>
      <c r="C23" s="7" t="s">
        <v>129</v>
      </c>
    </row>
    <row r="24" spans="1:6" x14ac:dyDescent="0.25">
      <c r="A24" s="7">
        <v>2</v>
      </c>
      <c r="B24" s="19">
        <f>B23</f>
        <v>416.5</v>
      </c>
      <c r="C24" s="7" t="s">
        <v>129</v>
      </c>
    </row>
    <row r="25" spans="1:6" x14ac:dyDescent="0.25">
      <c r="A25" s="7">
        <v>3</v>
      </c>
      <c r="B25" s="19">
        <f>B24</f>
        <v>416.5</v>
      </c>
      <c r="C25" s="7" t="s">
        <v>129</v>
      </c>
    </row>
    <row r="28" spans="1:6" x14ac:dyDescent="0.25">
      <c r="A28" s="27" t="s">
        <v>31</v>
      </c>
      <c r="B28" s="26"/>
      <c r="C28" s="26"/>
      <c r="D28" s="26"/>
      <c r="E28" s="26"/>
      <c r="F28" s="26"/>
    </row>
    <row r="29" spans="1:6" x14ac:dyDescent="0.25">
      <c r="A29" s="26"/>
      <c r="B29" s="26"/>
      <c r="C29" s="26"/>
      <c r="D29" s="26"/>
      <c r="E29" s="26"/>
      <c r="F29" s="26"/>
    </row>
    <row r="30" spans="1:6" x14ac:dyDescent="0.25">
      <c r="A30" s="19" t="s">
        <v>32</v>
      </c>
      <c r="B30" s="26"/>
      <c r="C30" s="19" t="s">
        <v>33</v>
      </c>
      <c r="D30" s="19" t="s">
        <v>34</v>
      </c>
      <c r="E30" s="19" t="s">
        <v>35</v>
      </c>
      <c r="F30" s="19" t="s">
        <v>38</v>
      </c>
    </row>
    <row r="31" spans="1:6" x14ac:dyDescent="0.25">
      <c r="A31" s="19"/>
      <c r="B31" s="26"/>
      <c r="C31" s="19"/>
      <c r="D31" s="19"/>
      <c r="E31" s="19"/>
      <c r="F31" s="19"/>
    </row>
    <row r="32" spans="1:6" x14ac:dyDescent="0.25">
      <c r="A32" s="28" t="s">
        <v>39</v>
      </c>
      <c r="B32" s="27"/>
      <c r="C32" s="33" t="s">
        <v>43</v>
      </c>
      <c r="D32" s="33" t="s">
        <v>43</v>
      </c>
      <c r="E32" s="33" t="s">
        <v>43</v>
      </c>
      <c r="F32" s="33" t="s">
        <v>43</v>
      </c>
    </row>
    <row r="33" spans="1:6" x14ac:dyDescent="0.25">
      <c r="A33" s="19" t="s">
        <v>130</v>
      </c>
      <c r="B33" s="26"/>
      <c r="C33" s="19">
        <f>B23</f>
        <v>416.5</v>
      </c>
      <c r="D33" s="19">
        <f>C33</f>
        <v>416.5</v>
      </c>
      <c r="E33" s="19">
        <f>D33</f>
        <v>416.5</v>
      </c>
      <c r="F33" s="40">
        <f>SUM(C33:E33)</f>
        <v>1249.5</v>
      </c>
    </row>
    <row r="34" spans="1:6" x14ac:dyDescent="0.25">
      <c r="A34" s="19" t="s">
        <v>131</v>
      </c>
      <c r="B34" s="26"/>
      <c r="C34" s="7">
        <f>-B8</f>
        <v>-30</v>
      </c>
      <c r="D34" s="7">
        <v>0</v>
      </c>
      <c r="E34" s="7">
        <v>0</v>
      </c>
      <c r="F34" s="50">
        <f>SUM(C34:E34)</f>
        <v>-30</v>
      </c>
    </row>
    <row r="35" spans="1:6" x14ac:dyDescent="0.25">
      <c r="A35" s="28" t="s">
        <v>40</v>
      </c>
      <c r="B35" s="27"/>
      <c r="C35" s="33" t="s">
        <v>43</v>
      </c>
      <c r="D35" s="33" t="s">
        <v>43</v>
      </c>
      <c r="E35" s="33" t="s">
        <v>43</v>
      </c>
      <c r="F35" s="41" t="s">
        <v>43</v>
      </c>
    </row>
    <row r="36" spans="1:6" x14ac:dyDescent="0.25">
      <c r="A36" s="19" t="s">
        <v>41</v>
      </c>
      <c r="B36" s="26"/>
      <c r="C36" s="19">
        <f>-C10</f>
        <v>0</v>
      </c>
      <c r="D36" s="19">
        <f>-C11</f>
        <v>0</v>
      </c>
      <c r="E36" s="19">
        <f>-C12</f>
        <v>0</v>
      </c>
      <c r="F36" s="40">
        <f>SUM(C36:E36)</f>
        <v>0</v>
      </c>
    </row>
    <row r="37" spans="1:6" x14ac:dyDescent="0.25">
      <c r="A37" s="28" t="s">
        <v>42</v>
      </c>
      <c r="B37" s="27"/>
      <c r="C37" s="28"/>
      <c r="D37" s="28"/>
      <c r="E37" s="28"/>
      <c r="F37" s="28"/>
    </row>
    <row r="40" spans="1:6" x14ac:dyDescent="0.25">
      <c r="A40" s="7" t="s">
        <v>47</v>
      </c>
      <c r="B40" s="7" t="s">
        <v>51</v>
      </c>
      <c r="C40" s="7" t="s">
        <v>33</v>
      </c>
      <c r="D40" s="7" t="s">
        <v>34</v>
      </c>
      <c r="E40" s="7" t="s">
        <v>35</v>
      </c>
    </row>
    <row r="41" spans="1:6" x14ac:dyDescent="0.25">
      <c r="A41" s="9" t="s">
        <v>49</v>
      </c>
      <c r="B41" s="7"/>
      <c r="C41" s="7"/>
      <c r="D41" s="7"/>
      <c r="E41" s="7"/>
    </row>
    <row r="42" spans="1:6" x14ac:dyDescent="0.25">
      <c r="A42" s="9" t="s">
        <v>50</v>
      </c>
      <c r="B42" s="7"/>
      <c r="C42" s="7"/>
      <c r="D42" s="7"/>
      <c r="E42" s="7"/>
    </row>
    <row r="43" spans="1:6" x14ac:dyDescent="0.25">
      <c r="A43" s="7" t="s">
        <v>63</v>
      </c>
      <c r="B43" s="7">
        <f>B15</f>
        <v>20000</v>
      </c>
      <c r="C43" s="7">
        <f>D15</f>
        <v>19600</v>
      </c>
      <c r="D43" s="7">
        <f>D16</f>
        <v>19200</v>
      </c>
      <c r="E43" s="7">
        <f>D17</f>
        <v>18800</v>
      </c>
    </row>
  </sheetData>
  <mergeCells count="7">
    <mergeCell ref="A13:A14"/>
    <mergeCell ref="B13:B14"/>
    <mergeCell ref="C13:C14"/>
    <mergeCell ref="D13:D14"/>
    <mergeCell ref="A21:A22"/>
    <mergeCell ref="B21:B22"/>
    <mergeCell ref="C21:C2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zoomScaleNormal="100" workbookViewId="0"/>
  </sheetViews>
  <sheetFormatPr defaultColWidth="9.28515625" defaultRowHeight="15" x14ac:dyDescent="0.25"/>
  <cols>
    <col min="1" max="1" width="24.7109375" style="2" bestFit="1" customWidth="1"/>
    <col min="2" max="2" width="13.140625" style="2" customWidth="1"/>
    <col min="3" max="3" width="13" style="2" customWidth="1"/>
    <col min="4" max="16384" width="9.28515625" style="2"/>
  </cols>
  <sheetData>
    <row r="1" spans="1:3" x14ac:dyDescent="0.25">
      <c r="A1" s="4" t="s">
        <v>157</v>
      </c>
    </row>
    <row r="4" spans="1:3" x14ac:dyDescent="0.25">
      <c r="A4" s="7" t="s">
        <v>0</v>
      </c>
      <c r="B4" s="7" t="s">
        <v>133</v>
      </c>
      <c r="C4" s="7"/>
    </row>
    <row r="5" spans="1:3" x14ac:dyDescent="0.25">
      <c r="A5" s="7" t="s">
        <v>19</v>
      </c>
      <c r="B5" s="7">
        <v>5</v>
      </c>
      <c r="C5" s="7" t="s">
        <v>4</v>
      </c>
    </row>
    <row r="6" spans="1:3" x14ac:dyDescent="0.25">
      <c r="A6" s="7" t="s">
        <v>137</v>
      </c>
      <c r="B6" s="7">
        <v>1020</v>
      </c>
      <c r="C6" s="7"/>
    </row>
    <row r="7" spans="1:3" x14ac:dyDescent="0.25">
      <c r="A7" s="7" t="s">
        <v>138</v>
      </c>
      <c r="B7" s="7">
        <v>800</v>
      </c>
      <c r="C7" s="7"/>
    </row>
    <row r="8" spans="1:3" x14ac:dyDescent="0.25">
      <c r="A8" s="7" t="s">
        <v>7</v>
      </c>
      <c r="B8" s="19">
        <v>315.5</v>
      </c>
      <c r="C8" s="7" t="s">
        <v>8</v>
      </c>
    </row>
    <row r="9" spans="1:3" x14ac:dyDescent="0.25">
      <c r="A9" s="7" t="s">
        <v>3</v>
      </c>
      <c r="B9" s="7">
        <v>4</v>
      </c>
      <c r="C9" s="7" t="s">
        <v>4</v>
      </c>
    </row>
    <row r="10" spans="1:3" x14ac:dyDescent="0.25">
      <c r="A10" s="7" t="s">
        <v>16</v>
      </c>
      <c r="B10" s="7">
        <v>10</v>
      </c>
      <c r="C10" s="7"/>
    </row>
    <row r="11" spans="1:3" x14ac:dyDescent="0.25">
      <c r="A11" s="7" t="s">
        <v>20</v>
      </c>
      <c r="B11" s="7" t="s">
        <v>134</v>
      </c>
      <c r="C11" s="7"/>
    </row>
    <row r="12" spans="1:3" x14ac:dyDescent="0.25">
      <c r="A12" s="7" t="s">
        <v>135</v>
      </c>
      <c r="B12" s="7" t="s">
        <v>136</v>
      </c>
      <c r="C12" s="7"/>
    </row>
    <row r="13" spans="1:3" x14ac:dyDescent="0.25">
      <c r="A13" s="7" t="s">
        <v>140</v>
      </c>
      <c r="B13" s="10">
        <v>0.1</v>
      </c>
      <c r="C13" s="51"/>
    </row>
    <row r="14" spans="1:3" x14ac:dyDescent="0.25">
      <c r="A14" s="7" t="s">
        <v>141</v>
      </c>
      <c r="B14" s="10">
        <v>7.0000000000000007E-2</v>
      </c>
      <c r="C14" s="51"/>
    </row>
    <row r="15" spans="1:3" x14ac:dyDescent="0.25">
      <c r="A15" s="7" t="s">
        <v>142</v>
      </c>
      <c r="B15" s="10">
        <v>0.08</v>
      </c>
    </row>
    <row r="17" spans="1:4" x14ac:dyDescent="0.25">
      <c r="A17" s="4" t="s">
        <v>139</v>
      </c>
    </row>
    <row r="18" spans="1:4" x14ac:dyDescent="0.25">
      <c r="A18" s="2" t="s">
        <v>143</v>
      </c>
    </row>
    <row r="20" spans="1:4" x14ac:dyDescent="0.25">
      <c r="A20" s="2" t="s">
        <v>144</v>
      </c>
      <c r="B20" s="2">
        <f>B6</f>
        <v>1020</v>
      </c>
    </row>
    <row r="22" spans="1:4" x14ac:dyDescent="0.25">
      <c r="A22" s="2" t="s">
        <v>145</v>
      </c>
    </row>
    <row r="24" spans="1:4" x14ac:dyDescent="0.25">
      <c r="A24" s="9" t="s">
        <v>10</v>
      </c>
      <c r="B24" s="9" t="s">
        <v>11</v>
      </c>
      <c r="C24" s="9" t="str">
        <f>"DF at "&amp;B13*100&amp;"%"</f>
        <v>DF at 10%</v>
      </c>
      <c r="D24" s="9" t="s">
        <v>12</v>
      </c>
    </row>
    <row r="25" spans="1:4" x14ac:dyDescent="0.25">
      <c r="A25" s="7">
        <v>1</v>
      </c>
      <c r="B25" s="18">
        <f>B8</f>
        <v>315.5</v>
      </c>
      <c r="C25" s="8">
        <f>1/(1+$B$13)^A25</f>
        <v>0.90909090909090906</v>
      </c>
      <c r="D25" s="7">
        <f>B25*C25</f>
        <v>286.81818181818181</v>
      </c>
    </row>
    <row r="26" spans="1:4" x14ac:dyDescent="0.25">
      <c r="A26" s="7">
        <v>2</v>
      </c>
      <c r="B26" s="18">
        <f>B25</f>
        <v>315.5</v>
      </c>
      <c r="C26" s="8">
        <f t="shared" ref="C26:C28" si="0">1/(1+$B$13)^A26</f>
        <v>0.82644628099173545</v>
      </c>
      <c r="D26" s="7">
        <f>B26*C26</f>
        <v>260.74380165289256</v>
      </c>
    </row>
    <row r="27" spans="1:4" x14ac:dyDescent="0.25">
      <c r="A27" s="7">
        <v>3</v>
      </c>
      <c r="B27" s="18">
        <f>B26</f>
        <v>315.5</v>
      </c>
      <c r="C27" s="8">
        <f t="shared" si="0"/>
        <v>0.75131480090157754</v>
      </c>
      <c r="D27" s="7">
        <f>B27*C27</f>
        <v>237.03981968444771</v>
      </c>
    </row>
    <row r="28" spans="1:4" x14ac:dyDescent="0.25">
      <c r="A28" s="7">
        <v>4</v>
      </c>
      <c r="B28" s="18">
        <f>B27</f>
        <v>315.5</v>
      </c>
      <c r="C28" s="8">
        <f t="shared" si="0"/>
        <v>0.68301345536507052</v>
      </c>
      <c r="D28" s="7">
        <f>B28*C28</f>
        <v>215.49074516767976</v>
      </c>
    </row>
    <row r="29" spans="1:4" ht="15.75" thickBot="1" x14ac:dyDescent="0.3">
      <c r="A29" s="2" t="s">
        <v>146</v>
      </c>
      <c r="D29" s="5">
        <f>SUM(D25:D28)</f>
        <v>1000.0925483232019</v>
      </c>
    </row>
    <row r="30" spans="1:4" ht="16.5" thickTop="1" thickBot="1" x14ac:dyDescent="0.3"/>
    <row r="31" spans="1:4" ht="15.75" thickBot="1" x14ac:dyDescent="0.3">
      <c r="A31" s="2" t="s">
        <v>147</v>
      </c>
      <c r="D31" s="52">
        <f>MIN(B20,D29)</f>
        <v>1000.0925483232019</v>
      </c>
    </row>
    <row r="34" spans="1:7" x14ac:dyDescent="0.25">
      <c r="A34" s="4" t="s">
        <v>148</v>
      </c>
    </row>
    <row r="36" spans="1:7" x14ac:dyDescent="0.25">
      <c r="A36" s="54" t="s">
        <v>10</v>
      </c>
      <c r="B36" s="54" t="s">
        <v>23</v>
      </c>
      <c r="C36" s="30" t="s">
        <v>24</v>
      </c>
      <c r="D36" s="54" t="s">
        <v>107</v>
      </c>
      <c r="E36" s="54" t="s">
        <v>26</v>
      </c>
    </row>
    <row r="37" spans="1:7" x14ac:dyDescent="0.25">
      <c r="A37" s="54"/>
      <c r="B37" s="54"/>
      <c r="C37" s="24">
        <f>B13</f>
        <v>0.1</v>
      </c>
      <c r="D37" s="54"/>
      <c r="E37" s="54"/>
    </row>
    <row r="38" spans="1:7" x14ac:dyDescent="0.25">
      <c r="A38" s="7">
        <v>1</v>
      </c>
      <c r="B38" s="7">
        <f>D31</f>
        <v>1000.0925483232019</v>
      </c>
      <c r="C38" s="7">
        <f>B38*$C$37</f>
        <v>100.0092548323202</v>
      </c>
      <c r="D38" s="18">
        <f>-B8</f>
        <v>-315.5</v>
      </c>
      <c r="E38" s="7">
        <f>SUM(B38:D38)</f>
        <v>784.60180315552202</v>
      </c>
    </row>
    <row r="39" spans="1:7" x14ac:dyDescent="0.25">
      <c r="A39" s="7">
        <v>2</v>
      </c>
      <c r="B39" s="7">
        <f>E38</f>
        <v>784.60180315552202</v>
      </c>
      <c r="C39" s="7">
        <f t="shared" ref="C39:C41" si="1">B39*$C$37</f>
        <v>78.460180315552208</v>
      </c>
      <c r="D39" s="18">
        <f>D38</f>
        <v>-315.5</v>
      </c>
      <c r="E39" s="7">
        <f>SUM(B39:D39)</f>
        <v>547.5619834710742</v>
      </c>
    </row>
    <row r="40" spans="1:7" x14ac:dyDescent="0.25">
      <c r="A40" s="7">
        <v>3</v>
      </c>
      <c r="B40" s="7">
        <f>E39</f>
        <v>547.5619834710742</v>
      </c>
      <c r="C40" s="7">
        <f t="shared" si="1"/>
        <v>54.756198347107421</v>
      </c>
      <c r="D40" s="18">
        <f>D39</f>
        <v>-315.5</v>
      </c>
      <c r="E40" s="7">
        <f>SUM(B40:D40)</f>
        <v>286.81818181818164</v>
      </c>
    </row>
    <row r="41" spans="1:7" x14ac:dyDescent="0.25">
      <c r="A41" s="7">
        <v>4</v>
      </c>
      <c r="B41" s="7">
        <f>E40</f>
        <v>286.81818181818164</v>
      </c>
      <c r="C41" s="7">
        <f t="shared" si="1"/>
        <v>28.681818181818166</v>
      </c>
      <c r="D41" s="18">
        <f>D40</f>
        <v>-315.5</v>
      </c>
      <c r="E41" s="7">
        <f>SUM(B41:D41)</f>
        <v>0</v>
      </c>
    </row>
    <row r="42" spans="1:7" x14ac:dyDescent="0.25">
      <c r="A42" s="1"/>
      <c r="B42" s="1"/>
      <c r="C42" s="2">
        <f>SUM(C38:C41)</f>
        <v>261.90745167679796</v>
      </c>
      <c r="D42" s="2">
        <f>SUM(D38:D41)</f>
        <v>-1262</v>
      </c>
      <c r="E42" s="1"/>
    </row>
    <row r="45" spans="1:7" x14ac:dyDescent="0.25">
      <c r="A45" s="4" t="s">
        <v>31</v>
      </c>
    </row>
    <row r="47" spans="1:7" x14ac:dyDescent="0.25">
      <c r="A47" s="7" t="s">
        <v>32</v>
      </c>
      <c r="C47" s="7" t="s">
        <v>33</v>
      </c>
      <c r="D47" s="7" t="s">
        <v>34</v>
      </c>
      <c r="E47" s="7" t="s">
        <v>35</v>
      </c>
      <c r="F47" s="7" t="s">
        <v>36</v>
      </c>
      <c r="G47" s="7" t="s">
        <v>38</v>
      </c>
    </row>
    <row r="48" spans="1:7" x14ac:dyDescent="0.25">
      <c r="A48" s="7" t="s">
        <v>149</v>
      </c>
      <c r="C48" s="7">
        <f>D31</f>
        <v>1000.0925483232019</v>
      </c>
      <c r="D48" s="7"/>
      <c r="E48" s="7"/>
      <c r="F48" s="7"/>
      <c r="G48" s="7"/>
    </row>
    <row r="49" spans="1:7" x14ac:dyDescent="0.25">
      <c r="A49" s="7" t="s">
        <v>150</v>
      </c>
      <c r="C49" s="7">
        <f>-B7</f>
        <v>-800</v>
      </c>
      <c r="D49" s="7"/>
      <c r="E49" s="7"/>
      <c r="F49" s="7"/>
      <c r="G49" s="7"/>
    </row>
    <row r="50" spans="1:7" s="4" customFormat="1" ht="14.25" x14ac:dyDescent="0.2">
      <c r="A50" s="9" t="s">
        <v>39</v>
      </c>
      <c r="C50" s="9">
        <f>SUM(C48:C49)</f>
        <v>200.09254832320187</v>
      </c>
      <c r="D50" s="9"/>
      <c r="E50" s="9"/>
      <c r="F50" s="9"/>
      <c r="G50" s="9"/>
    </row>
    <row r="51" spans="1:7" x14ac:dyDescent="0.25">
      <c r="A51" s="7" t="s">
        <v>108</v>
      </c>
      <c r="C51" s="7">
        <f>C38</f>
        <v>100.0092548323202</v>
      </c>
      <c r="D51" s="7">
        <f>C39</f>
        <v>78.460180315552208</v>
      </c>
      <c r="E51" s="7">
        <f>C40</f>
        <v>54.756198347107421</v>
      </c>
      <c r="F51" s="7">
        <f>C41</f>
        <v>28.681818181818166</v>
      </c>
      <c r="G51" s="7">
        <f>SUM(C51:F51)</f>
        <v>261.90745167679796</v>
      </c>
    </row>
    <row r="52" spans="1:7" x14ac:dyDescent="0.25">
      <c r="A52" s="7" t="s">
        <v>151</v>
      </c>
      <c r="C52" s="7">
        <f>-B10</f>
        <v>-10</v>
      </c>
      <c r="D52" s="7"/>
      <c r="E52" s="7"/>
      <c r="F52" s="7"/>
      <c r="G52" s="7"/>
    </row>
    <row r="53" spans="1:7" x14ac:dyDescent="0.25">
      <c r="A53" s="9" t="s">
        <v>42</v>
      </c>
      <c r="B53" s="4"/>
      <c r="C53" s="9"/>
      <c r="D53" s="9"/>
      <c r="E53" s="9"/>
      <c r="F53" s="9"/>
      <c r="G53" s="9"/>
    </row>
    <row r="57" spans="1:7" x14ac:dyDescent="0.25">
      <c r="A57" s="7" t="s">
        <v>47</v>
      </c>
      <c r="B57" s="7" t="s">
        <v>51</v>
      </c>
      <c r="C57" s="7" t="s">
        <v>33</v>
      </c>
      <c r="D57" s="7" t="s">
        <v>34</v>
      </c>
      <c r="E57" s="7" t="s">
        <v>35</v>
      </c>
      <c r="F57" s="7" t="s">
        <v>36</v>
      </c>
    </row>
    <row r="58" spans="1:7" x14ac:dyDescent="0.25">
      <c r="A58" s="9" t="s">
        <v>49</v>
      </c>
      <c r="B58" s="7"/>
      <c r="C58" s="7"/>
      <c r="D58" s="7"/>
      <c r="E58" s="7"/>
      <c r="F58" s="7"/>
    </row>
    <row r="59" spans="1:7" x14ac:dyDescent="0.25">
      <c r="A59" s="9" t="s">
        <v>50</v>
      </c>
      <c r="B59" s="7"/>
      <c r="C59" s="7"/>
      <c r="D59" s="7"/>
      <c r="E59" s="7"/>
      <c r="F59" s="7"/>
    </row>
    <row r="60" spans="1:7" x14ac:dyDescent="0.25">
      <c r="A60" s="7" t="s">
        <v>109</v>
      </c>
      <c r="B60" s="7">
        <f>B8*B9</f>
        <v>1262</v>
      </c>
      <c r="C60" s="7">
        <f>C84</f>
        <v>631</v>
      </c>
      <c r="D60" s="7">
        <f t="shared" ref="D60:F60" si="2">D84</f>
        <v>315.5</v>
      </c>
      <c r="E60" s="7">
        <f t="shared" si="2"/>
        <v>0</v>
      </c>
      <c r="F60" s="7">
        <f t="shared" si="2"/>
        <v>0</v>
      </c>
    </row>
    <row r="61" spans="1:7" x14ac:dyDescent="0.25">
      <c r="A61" s="7" t="s">
        <v>110</v>
      </c>
      <c r="B61" s="7">
        <f>-C42</f>
        <v>-261.90745167679796</v>
      </c>
      <c r="C61" s="7">
        <f>C85</f>
        <v>-83.438016528925573</v>
      </c>
      <c r="D61" s="7">
        <f>D85</f>
        <v>-28.681818181818166</v>
      </c>
      <c r="E61" s="7">
        <f>E85</f>
        <v>0</v>
      </c>
      <c r="F61" s="7">
        <f t="shared" ref="F61" si="3">F73</f>
        <v>0</v>
      </c>
    </row>
    <row r="62" spans="1:7" x14ac:dyDescent="0.25">
      <c r="A62" s="7" t="s">
        <v>111</v>
      </c>
      <c r="B62" s="7">
        <f>SUM(B60:B61)</f>
        <v>1000.092548323202</v>
      </c>
      <c r="C62" s="7">
        <f>SUM(C60:C61)</f>
        <v>547.56198347107443</v>
      </c>
      <c r="D62" s="7">
        <f>SUM(D60:D61)</f>
        <v>286.81818181818181</v>
      </c>
      <c r="E62" s="7">
        <f>SUM(E60:E61)</f>
        <v>0</v>
      </c>
      <c r="F62" s="7">
        <f>SUM(F60:F61)</f>
        <v>0</v>
      </c>
    </row>
    <row r="63" spans="1:7" x14ac:dyDescent="0.25">
      <c r="A63" s="7"/>
      <c r="B63" s="7"/>
      <c r="C63" s="7"/>
      <c r="D63" s="7"/>
      <c r="E63" s="7"/>
      <c r="F63" s="7"/>
    </row>
    <row r="64" spans="1:7" x14ac:dyDescent="0.25">
      <c r="A64" s="9" t="s">
        <v>112</v>
      </c>
      <c r="B64" s="7"/>
      <c r="C64" s="7"/>
      <c r="D64" s="7"/>
      <c r="E64" s="7"/>
      <c r="F64" s="7"/>
    </row>
    <row r="65" spans="1:6" x14ac:dyDescent="0.25">
      <c r="A65" s="7" t="s">
        <v>109</v>
      </c>
      <c r="B65" s="7">
        <f>B33</f>
        <v>0</v>
      </c>
      <c r="C65" s="18">
        <f>C78</f>
        <v>315.5</v>
      </c>
      <c r="D65" s="18">
        <f>D78</f>
        <v>315.5</v>
      </c>
      <c r="E65" s="18">
        <f>E78</f>
        <v>315.5</v>
      </c>
      <c r="F65" s="7">
        <f>B47</f>
        <v>0</v>
      </c>
    </row>
    <row r="66" spans="1:6" x14ac:dyDescent="0.25">
      <c r="A66" s="7" t="s">
        <v>110</v>
      </c>
      <c r="B66" s="7">
        <f>B34</f>
        <v>0</v>
      </c>
      <c r="C66" s="7">
        <f t="shared" ref="C66:E66" si="4">C79</f>
        <v>-78.460180315552208</v>
      </c>
      <c r="D66" s="7">
        <f t="shared" si="4"/>
        <v>-54.756198347107421</v>
      </c>
      <c r="E66" s="7">
        <f t="shared" si="4"/>
        <v>-28.681818181818166</v>
      </c>
      <c r="F66" s="7"/>
    </row>
    <row r="67" spans="1:6" x14ac:dyDescent="0.25">
      <c r="A67" s="7" t="s">
        <v>111</v>
      </c>
      <c r="B67" s="7">
        <f>SUM(B65:B66)</f>
        <v>0</v>
      </c>
      <c r="C67" s="7">
        <f>SUM(C65:C66)</f>
        <v>237.03981968444779</v>
      </c>
      <c r="D67" s="7">
        <f>SUM(D65:D66)</f>
        <v>260.74380165289256</v>
      </c>
      <c r="E67" s="7">
        <f>SUM(E65:E66)</f>
        <v>286.81818181818181</v>
      </c>
      <c r="F67" s="7"/>
    </row>
    <row r="68" spans="1:6" x14ac:dyDescent="0.25">
      <c r="A68" s="7"/>
      <c r="B68" s="7"/>
      <c r="C68" s="7"/>
      <c r="D68" s="7"/>
      <c r="E68" s="7"/>
      <c r="F68" s="7"/>
    </row>
    <row r="71" spans="1:6" x14ac:dyDescent="0.25">
      <c r="A71" s="9" t="s">
        <v>116</v>
      </c>
      <c r="C71" s="21" t="s">
        <v>33</v>
      </c>
      <c r="D71" s="21" t="s">
        <v>34</v>
      </c>
      <c r="E71" s="21" t="s">
        <v>35</v>
      </c>
      <c r="F71" s="21" t="s">
        <v>36</v>
      </c>
    </row>
    <row r="72" spans="1:6" x14ac:dyDescent="0.25">
      <c r="A72" s="7" t="s">
        <v>117</v>
      </c>
      <c r="B72" s="7"/>
      <c r="C72" s="19">
        <f>-SUM(D39:D41)</f>
        <v>946.5</v>
      </c>
      <c r="D72" s="19">
        <f>-SUM(D40:D41)</f>
        <v>631</v>
      </c>
      <c r="E72" s="19">
        <f>-SUM(D41:D41)</f>
        <v>315.5</v>
      </c>
      <c r="F72" s="7">
        <v>0</v>
      </c>
    </row>
    <row r="73" spans="1:6" ht="45" x14ac:dyDescent="0.25">
      <c r="A73" s="12" t="s">
        <v>118</v>
      </c>
      <c r="B73" s="7"/>
      <c r="C73" s="7">
        <f>-SUM(C39:C41)</f>
        <v>-161.89819684447778</v>
      </c>
      <c r="D73" s="7">
        <f>-SUM(C40:C41)</f>
        <v>-83.438016528925587</v>
      </c>
      <c r="E73" s="7">
        <f>-SUM(C41:C41)</f>
        <v>-28.681818181818166</v>
      </c>
      <c r="F73" s="7">
        <v>0</v>
      </c>
    </row>
    <row r="74" spans="1:6" x14ac:dyDescent="0.25">
      <c r="A74" s="7" t="s">
        <v>119</v>
      </c>
      <c r="B74" s="7"/>
      <c r="C74" s="7">
        <f>SUM(C72:C73)</f>
        <v>784.60180315552225</v>
      </c>
      <c r="D74" s="7">
        <f>SUM(D72:D73)</f>
        <v>547.56198347107443</v>
      </c>
      <c r="E74" s="7">
        <f>SUM(E72:E73)</f>
        <v>286.81818181818181</v>
      </c>
      <c r="F74" s="7">
        <v>0</v>
      </c>
    </row>
    <row r="77" spans="1:6" x14ac:dyDescent="0.25">
      <c r="A77" s="9" t="s">
        <v>120</v>
      </c>
      <c r="C77" s="21" t="s">
        <v>33</v>
      </c>
      <c r="D77" s="21" t="s">
        <v>34</v>
      </c>
      <c r="E77" s="21" t="s">
        <v>35</v>
      </c>
      <c r="F77" s="21" t="s">
        <v>36</v>
      </c>
    </row>
    <row r="78" spans="1:6" x14ac:dyDescent="0.25">
      <c r="A78" s="7" t="s">
        <v>114</v>
      </c>
      <c r="B78" s="7"/>
      <c r="C78" s="7">
        <f>-D39</f>
        <v>315.5</v>
      </c>
      <c r="D78" s="7">
        <f>-D40</f>
        <v>315.5</v>
      </c>
      <c r="E78" s="7">
        <f>-D41</f>
        <v>315.5</v>
      </c>
      <c r="F78" s="7">
        <v>0</v>
      </c>
    </row>
    <row r="79" spans="1:6" x14ac:dyDescent="0.25">
      <c r="A79" s="7" t="s">
        <v>57</v>
      </c>
      <c r="B79" s="7"/>
      <c r="C79" s="7">
        <f>-C39</f>
        <v>-78.460180315552208</v>
      </c>
      <c r="D79" s="7">
        <f>-C40</f>
        <v>-54.756198347107421</v>
      </c>
      <c r="E79" s="7">
        <f>-C41</f>
        <v>-28.681818181818166</v>
      </c>
      <c r="F79" s="7">
        <v>0</v>
      </c>
    </row>
    <row r="80" spans="1:6" x14ac:dyDescent="0.25">
      <c r="A80" s="7" t="s">
        <v>113</v>
      </c>
      <c r="B80" s="7"/>
      <c r="C80" s="7">
        <f>SUM(C78:C79)</f>
        <v>237.03981968444779</v>
      </c>
      <c r="D80" s="7">
        <f>SUM(D78:D79)</f>
        <v>260.74380165289256</v>
      </c>
      <c r="E80" s="7">
        <f>SUM(E78:E79)</f>
        <v>286.81818181818181</v>
      </c>
      <c r="F80" s="7">
        <v>0</v>
      </c>
    </row>
    <row r="83" spans="1:6" x14ac:dyDescent="0.25">
      <c r="A83" s="9" t="s">
        <v>121</v>
      </c>
      <c r="C83" s="21" t="s">
        <v>33</v>
      </c>
      <c r="D83" s="21" t="s">
        <v>34</v>
      </c>
      <c r="E83" s="21" t="s">
        <v>35</v>
      </c>
      <c r="F83" s="21" t="s">
        <v>36</v>
      </c>
    </row>
    <row r="84" spans="1:6" x14ac:dyDescent="0.25">
      <c r="A84" s="7" t="s">
        <v>60</v>
      </c>
      <c r="B84" s="7"/>
      <c r="C84" s="7">
        <f t="shared" ref="C84:E85" si="5">C72-C78</f>
        <v>631</v>
      </c>
      <c r="D84" s="7">
        <f t="shared" si="5"/>
        <v>315.5</v>
      </c>
      <c r="E84" s="7">
        <f t="shared" si="5"/>
        <v>0</v>
      </c>
      <c r="F84" s="7">
        <v>0</v>
      </c>
    </row>
    <row r="85" spans="1:6" x14ac:dyDescent="0.25">
      <c r="A85" s="7" t="s">
        <v>115</v>
      </c>
      <c r="B85" s="7"/>
      <c r="C85" s="7">
        <f t="shared" si="5"/>
        <v>-83.438016528925573</v>
      </c>
      <c r="D85" s="7">
        <f t="shared" si="5"/>
        <v>-28.681818181818166</v>
      </c>
      <c r="E85" s="7">
        <f t="shared" si="5"/>
        <v>0</v>
      </c>
      <c r="F85" s="7">
        <f>-F80</f>
        <v>0</v>
      </c>
    </row>
    <row r="86" spans="1:6" x14ac:dyDescent="0.25">
      <c r="A86" s="7" t="s">
        <v>62</v>
      </c>
      <c r="B86" s="7"/>
      <c r="C86" s="7">
        <f>SUM(C84:C85)</f>
        <v>547.56198347107443</v>
      </c>
      <c r="D86" s="7">
        <f>SUM(D84:D85)</f>
        <v>286.81818181818181</v>
      </c>
      <c r="E86" s="7">
        <f>SUM(E84:E85)</f>
        <v>0</v>
      </c>
      <c r="F86" s="7">
        <f>SUM(F84:F85)</f>
        <v>0</v>
      </c>
    </row>
  </sheetData>
  <mergeCells count="4">
    <mergeCell ref="A36:A37"/>
    <mergeCell ref="B36:B37"/>
    <mergeCell ref="D36:D37"/>
    <mergeCell ref="E36:E3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0D91AC024EF647973284C800D30014" ma:contentTypeVersion="5" ma:contentTypeDescription="Create a new document." ma:contentTypeScope="" ma:versionID="1665a8874ffae60bb4b433f9f6dab632">
  <xsd:schema xmlns:xsd="http://www.w3.org/2001/XMLSchema" xmlns:xs="http://www.w3.org/2001/XMLSchema" xmlns:p="http://schemas.microsoft.com/office/2006/metadata/properties" xmlns:ns2="b7ad174b-ed6a-4dd6-8157-44fc4a505f10" targetNamespace="http://schemas.microsoft.com/office/2006/metadata/properties" ma:root="true" ma:fieldsID="ea290219d8d995abc9d081dd352ec833" ns2:_="">
    <xsd:import namespace="b7ad174b-ed6a-4dd6-8157-44fc4a505f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ad174b-ed6a-4dd6-8157-44fc4a505f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B851B3-0988-4F30-B835-47428BB51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ad174b-ed6a-4dd6-8157-44fc4a505f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DAB4B1-DCA5-4FC6-8E67-8A4065728C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31A72F-7B61-4C30-9BD0-25EDBE32F4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Lessee accounting ex 01</vt:lpstr>
      <vt:lpstr>Lessee accounting ex 02</vt:lpstr>
      <vt:lpstr>ex in pg 3</vt:lpstr>
      <vt:lpstr>Lessor accounting FL ex4</vt:lpstr>
      <vt:lpstr>Lessor acc. FL ex4.1 txn cos</vt:lpstr>
      <vt:lpstr>Lessor acc. OPL Ex 5</vt:lpstr>
      <vt:lpstr>Dealer lessors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Imraz Iqbal</dc:creator>
  <cp:lastModifiedBy>vLearning1</cp:lastModifiedBy>
  <dcterms:created xsi:type="dcterms:W3CDTF">2021-02-12T09:45:36Z</dcterms:created>
  <dcterms:modified xsi:type="dcterms:W3CDTF">2022-02-24T03:02:16Z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0x010100EB0D91AC024EF647973284C800D30014</vt:lpwstr>
  </property>
</Properties>
</file>