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vsd" ContentType="application/vnd.visio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sdx" ContentType="application/vnd.ms-visio.drawing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Tutes\Professional\New 2021\CA\Hybrid\December 2022\CL\AAA\Final\"/>
    </mc:Choice>
  </mc:AlternateContent>
  <bookViews>
    <workbookView xWindow="-105" yWindow="-105" windowWidth="19425" windowHeight="10425" tabRatio="911"/>
  </bookViews>
  <sheets>
    <sheet name="PPE Process" sheetId="43" r:id="rId1"/>
    <sheet name="CAPEX" sheetId="42" r:id="rId2"/>
    <sheet name="PPE" sheetId="41" r:id="rId3"/>
    <sheet name="Procurement process" sheetId="35" r:id="rId4"/>
    <sheet name="Inco terms" sheetId="29" r:id="rId5"/>
    <sheet name="Inventory process" sheetId="36" r:id="rId6"/>
    <sheet name="CMP" sheetId="38" r:id="rId7"/>
    <sheet name="Payroll" sheetId="40" r:id="rId8"/>
    <sheet name="Risk Mgt-IC" sheetId="8" r:id="rId9"/>
    <sheet name="IC" sheetId="7" r:id="rId10"/>
    <sheet name="Sheet2" sheetId="44" r:id="rId11"/>
    <sheet name="Effectiveness of Controls" sheetId="28" r:id="rId12"/>
    <sheet name="Angency conflict" sheetId="1" r:id="rId13"/>
    <sheet name="Ass Eng" sheetId="2" r:id="rId14"/>
    <sheet name="Ass eng1" sheetId="3" r:id="rId15"/>
    <sheet name="Sheet1" sheetId="34" r:id="rId16"/>
    <sheet name="Type of assu" sheetId="4" r:id="rId17"/>
    <sheet name="IA &amp; EA" sheetId="5" r:id="rId18"/>
    <sheet name="VFM" sheetId="6" r:id="rId19"/>
    <sheet name="FS Assertions" sheetId="9" r:id="rId20"/>
    <sheet name="GPA" sheetId="10" r:id="rId21"/>
    <sheet name="Audit risk" sheetId="11" r:id="rId22"/>
    <sheet name="Audit Procedures" sheetId="12" r:id="rId23"/>
    <sheet name="SLAUS300" sheetId="15" r:id="rId24"/>
    <sheet name="SLAUS315" sheetId="13" r:id="rId25"/>
    <sheet name="SLAUS330" sheetId="14" r:id="rId26"/>
    <sheet name="LAuS 320" sheetId="17" r:id="rId27"/>
    <sheet name="SLAUS240" sheetId="16" r:id="rId28"/>
    <sheet name="SAuS500" sheetId="18" r:id="rId29"/>
    <sheet name="SLAuS 580" sheetId="25" r:id="rId30"/>
    <sheet name="SLAuS560" sheetId="19" r:id="rId31"/>
    <sheet name="SLAus570" sheetId="20" r:id="rId32"/>
    <sheet name="SLAuS540" sheetId="22" r:id="rId33"/>
    <sheet name="SLAUS 530" sheetId="23" r:id="rId34"/>
    <sheet name="Audit reporting (2)" sheetId="45" r:id="rId35"/>
    <sheet name="Audit reporting" sheetId="21" state="hidden" r:id="rId36"/>
    <sheet name="COE" sheetId="24" r:id="rId37"/>
    <sheet name="SLAuS 210" sheetId="26" r:id="rId38"/>
    <sheet name="CAAT" sheetId="30" r:id="rId39"/>
    <sheet name="Digitalisation" sheetId="31" r:id="rId40"/>
    <sheet name="AI" sheetId="33" r:id="rId41"/>
    <sheet name="Sheet3" sheetId="46" r:id="rId4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" i="17" l="1"/>
  <c r="H40" i="17"/>
  <c r="K37" i="17"/>
  <c r="H34" i="17"/>
  <c r="H38" i="17" s="1"/>
  <c r="F21" i="17"/>
  <c r="H37" i="17" s="1"/>
  <c r="P18" i="11"/>
  <c r="H39" i="17" l="1"/>
  <c r="D6" i="44"/>
  <c r="D4" i="44"/>
  <c r="D3" i="44"/>
  <c r="D2" i="44"/>
  <c r="M8" i="43"/>
  <c r="M7" i="43"/>
  <c r="Q10" i="41"/>
  <c r="I5" i="41"/>
  <c r="I4" i="41"/>
  <c r="P52" i="40" l="1"/>
  <c r="O52" i="40"/>
  <c r="Q40" i="40"/>
  <c r="P40" i="40"/>
  <c r="P33" i="40"/>
  <c r="O33" i="40"/>
  <c r="P32" i="40"/>
  <c r="O32" i="40"/>
  <c r="P31" i="40"/>
  <c r="O31" i="40"/>
  <c r="P12" i="40"/>
  <c r="B52" i="38" l="1"/>
  <c r="C52" i="38"/>
  <c r="C53" i="38" s="1"/>
  <c r="K229" i="36" l="1"/>
  <c r="K227" i="36"/>
  <c r="E219" i="36"/>
  <c r="Q192" i="36"/>
  <c r="Q191" i="36"/>
  <c r="Q190" i="36"/>
  <c r="Q189" i="36"/>
  <c r="N191" i="36"/>
  <c r="N190" i="36"/>
  <c r="N189" i="36"/>
  <c r="D148" i="36"/>
  <c r="E129" i="36"/>
  <c r="H113" i="36"/>
  <c r="H107" i="36" s="1"/>
  <c r="H111" i="36"/>
  <c r="H109" i="36"/>
  <c r="F107" i="36"/>
  <c r="F113" i="36"/>
  <c r="F111" i="36"/>
  <c r="F109" i="36"/>
  <c r="D107" i="36"/>
  <c r="D113" i="36"/>
  <c r="D109" i="36"/>
  <c r="L103" i="36"/>
  <c r="D111" i="36"/>
  <c r="D105" i="36"/>
  <c r="AC94" i="36"/>
  <c r="AC93" i="36"/>
  <c r="AC92" i="36"/>
  <c r="R9" i="10" l="1"/>
  <c r="Z28" i="21" l="1"/>
  <c r="C10" i="23"/>
  <c r="T9" i="23"/>
  <c r="S9" i="23"/>
  <c r="O21" i="11"/>
  <c r="U52" i="28"/>
  <c r="C21" i="28"/>
  <c r="C19" i="28"/>
</calcChain>
</file>

<file path=xl/sharedStrings.xml><?xml version="1.0" encoding="utf-8"?>
<sst xmlns="http://schemas.openxmlformats.org/spreadsheetml/2006/main" count="2545" uniqueCount="2052">
  <si>
    <t>PPE Management process</t>
  </si>
  <si>
    <t>LKAS 16</t>
  </si>
  <si>
    <t>1. What is PPE</t>
  </si>
  <si>
    <t>PPE are the capital assets (NCA)</t>
  </si>
  <si>
    <t>2. Capital Budget</t>
  </si>
  <si>
    <t>3. Fixed Asset Register (FAR)</t>
  </si>
  <si>
    <t>4. Physical assets verification</t>
  </si>
  <si>
    <t>NCA</t>
  </si>
  <si>
    <t>Budget ? - Forecasting next year requirement</t>
  </si>
  <si>
    <t>Verify physical existence of assets</t>
  </si>
  <si>
    <r>
      <t xml:space="preserve">A non-current asset is an asset that is acquired and used in the business with a view to earning profits </t>
    </r>
    <r>
      <rPr>
        <sz val="11"/>
        <color rgb="FFFF0000"/>
        <rFont val="Calibri"/>
        <family val="2"/>
        <scheme val="minor"/>
      </rPr>
      <t>over a period of several years.</t>
    </r>
  </si>
  <si>
    <t>31/3/2021</t>
  </si>
  <si>
    <t>31/3/2021 - Budget</t>
  </si>
  <si>
    <t>JMC</t>
  </si>
  <si>
    <t>Chairs &amp; desk</t>
  </si>
  <si>
    <t>Count 2000</t>
  </si>
  <si>
    <t>Sales</t>
  </si>
  <si>
    <t>100Mn</t>
  </si>
  <si>
    <t>150Mn</t>
  </si>
  <si>
    <t>Budget</t>
  </si>
  <si>
    <t>Purchase of Machines</t>
  </si>
  <si>
    <t>2000 will recorded in FAR</t>
  </si>
  <si>
    <r>
      <t xml:space="preserve">Cost of PPE identify as </t>
    </r>
    <r>
      <rPr>
        <sz val="11"/>
        <color rgb="FFFF0000"/>
        <rFont val="Calibri"/>
        <family val="2"/>
        <scheme val="minor"/>
      </rPr>
      <t>Capital Expenditure</t>
    </r>
  </si>
  <si>
    <t>Building</t>
  </si>
  <si>
    <t>3mn</t>
  </si>
  <si>
    <t>PM/PROD/2019/001</t>
  </si>
  <si>
    <t>Machinery</t>
  </si>
  <si>
    <t>estimate</t>
  </si>
  <si>
    <t>uncertainty</t>
  </si>
  <si>
    <t>PM/PROD/2019/002</t>
  </si>
  <si>
    <t>How do you conduct assets verification?</t>
  </si>
  <si>
    <t>Need to purchase</t>
  </si>
  <si>
    <t>PM/PROD/2019/003</t>
  </si>
  <si>
    <t>Assets code should be available in physical asset (Paste sticker)</t>
  </si>
  <si>
    <t>PM/PROD/2019/004</t>
  </si>
  <si>
    <t>Physical existence check with FAR based assets code</t>
  </si>
  <si>
    <t>3. Procurement Process</t>
  </si>
  <si>
    <t>PM/PROD/2019/005</t>
  </si>
  <si>
    <t>Send PO to supplier</t>
  </si>
  <si>
    <t>i</t>
  </si>
  <si>
    <t>Supplier selection</t>
  </si>
  <si>
    <t>√</t>
  </si>
  <si>
    <t>Total cost</t>
  </si>
  <si>
    <t>15mn</t>
  </si>
  <si>
    <t>How frequently?</t>
  </si>
  <si>
    <t>Make advance payment</t>
  </si>
  <si>
    <t>ii</t>
  </si>
  <si>
    <t>Order placement</t>
  </si>
  <si>
    <t>G/L</t>
  </si>
  <si>
    <t>Machine Dr</t>
  </si>
  <si>
    <t>15Mn</t>
  </si>
  <si>
    <t>May be annually or 1 time in 2 years (Depend on the risk)</t>
  </si>
  <si>
    <t>Bring the assets to location</t>
  </si>
  <si>
    <t>RM purchasing - PR &amp; PO</t>
  </si>
  <si>
    <t>Bank/Creditor CR</t>
  </si>
  <si>
    <t>Start to use</t>
  </si>
  <si>
    <r>
      <t xml:space="preserve">PPE - </t>
    </r>
    <r>
      <rPr>
        <sz val="11"/>
        <color rgb="FFFF0000"/>
        <rFont val="Calibri"/>
        <family val="2"/>
        <scheme val="minor"/>
      </rPr>
      <t>CAPEX</t>
    </r>
    <r>
      <rPr>
        <sz val="11"/>
        <color theme="1"/>
        <rFont val="Calibri"/>
        <family val="2"/>
        <scheme val="minor"/>
      </rPr>
      <t xml:space="preserve"> &amp; PO</t>
    </r>
  </si>
  <si>
    <t>CAPEX = Capital expenditure requestion form</t>
  </si>
  <si>
    <t>FAR</t>
  </si>
  <si>
    <t xml:space="preserve"> -Not there in Financial statement</t>
  </si>
  <si>
    <t>Capitalized the asset</t>
  </si>
  <si>
    <t xml:space="preserve"> - It's maintain details for each &amp; every asset</t>
  </si>
  <si>
    <t>Balance payment made</t>
  </si>
  <si>
    <t>Difference between RM purchases &amp; PPE purchase</t>
  </si>
  <si>
    <t>Date purchase</t>
  </si>
  <si>
    <t>28/8/2019</t>
  </si>
  <si>
    <t xml:space="preserve">- </t>
  </si>
  <si>
    <t>Value id higher when PPE purchase - therefore it's required senior mgt approval</t>
  </si>
  <si>
    <t>Location</t>
  </si>
  <si>
    <t>Production department</t>
  </si>
  <si>
    <t>Q: - When depreciation should be started?</t>
  </si>
  <si>
    <t>-</t>
  </si>
  <si>
    <t>PPE use for several year</t>
  </si>
  <si>
    <t xml:space="preserve">Asset code </t>
  </si>
  <si>
    <t>Should be unique identification</t>
  </si>
  <si>
    <t xml:space="preserve">From the date available for use </t>
  </si>
  <si>
    <t>PPE capitalizer where as PR charge P&amp;L</t>
  </si>
  <si>
    <t>Cost</t>
  </si>
  <si>
    <t>3Mn</t>
  </si>
  <si>
    <t>Depreciation</t>
  </si>
  <si>
    <t>0.3Mn</t>
  </si>
  <si>
    <t>iii</t>
  </si>
  <si>
    <t>Receiving Asset</t>
  </si>
  <si>
    <t>GRN should happen</t>
  </si>
  <si>
    <t>Acc Dep</t>
  </si>
  <si>
    <t>0.6 Mn</t>
  </si>
  <si>
    <t>iv</t>
  </si>
  <si>
    <t>Payment</t>
  </si>
  <si>
    <t>3WM</t>
  </si>
  <si>
    <t>NBV</t>
  </si>
  <si>
    <t>2.1 Mn</t>
  </si>
  <si>
    <t>CAPEX Amount</t>
  </si>
  <si>
    <t>10mn</t>
  </si>
  <si>
    <t>Why?</t>
  </si>
  <si>
    <t>Use more tyan 1 year</t>
  </si>
  <si>
    <t>How?</t>
  </si>
  <si>
    <t>Pay back period</t>
  </si>
  <si>
    <t>3 yrs</t>
  </si>
  <si>
    <t>10 Yrs</t>
  </si>
  <si>
    <t>Significant cash out flow</t>
  </si>
  <si>
    <t>NPV</t>
  </si>
  <si>
    <t>Positve</t>
  </si>
  <si>
    <t>Inflow should higher than cash out flow</t>
  </si>
  <si>
    <t>Approval</t>
  </si>
  <si>
    <t>FM</t>
  </si>
  <si>
    <t>HOD</t>
  </si>
  <si>
    <t>CFO</t>
  </si>
  <si>
    <t>FD</t>
  </si>
  <si>
    <t>CEO</t>
  </si>
  <si>
    <t>PPE Requirement</t>
  </si>
  <si>
    <t>Budget ?</t>
  </si>
  <si>
    <t>2020/21</t>
  </si>
  <si>
    <t>2021/22</t>
  </si>
  <si>
    <t>Extra 1</t>
  </si>
  <si>
    <t>Machine</t>
  </si>
  <si>
    <t>FAR - Fixed asset register</t>
  </si>
  <si>
    <t>Cash</t>
  </si>
  <si>
    <t>50mn</t>
  </si>
  <si>
    <t>3. Budgetary controls in purchasing</t>
  </si>
  <si>
    <t>Purchase Budget - Forecast next 12 months purchases</t>
  </si>
  <si>
    <r>
      <t xml:space="preserve">Budgetary control reporting system - Compare Budget Vs Actual. Significant differences
between actual and budgeted </t>
    </r>
    <r>
      <rPr>
        <sz val="11"/>
        <color rgb="FFFF0000"/>
        <rFont val="Calibri"/>
        <family val="2"/>
        <scheme val="minor"/>
      </rPr>
      <t>purchase quantities</t>
    </r>
    <r>
      <rPr>
        <sz val="11"/>
        <color theme="1"/>
        <rFont val="Calibri"/>
        <family val="2"/>
        <scheme val="minor"/>
      </rPr>
      <t xml:space="preserve"> or </t>
    </r>
    <r>
      <rPr>
        <sz val="11"/>
        <color rgb="FFFF0000"/>
        <rFont val="Calibri"/>
        <family val="2"/>
        <scheme val="minor"/>
      </rPr>
      <t>price</t>
    </r>
    <r>
      <rPr>
        <sz val="11"/>
        <color theme="1"/>
        <rFont val="Calibri"/>
        <family val="2"/>
        <scheme val="minor"/>
      </rPr>
      <t xml:space="preserve"> are reported to management for investigation.</t>
    </r>
  </si>
  <si>
    <t>4.3 Electronic data interchange (EDI)</t>
  </si>
  <si>
    <t>6 Other aspects of procurement</t>
  </si>
  <si>
    <t>6.1 Just-in-time (JIT) purchasing</t>
  </si>
  <si>
    <t>- WH department intention is to to reduce Inventory holding cost</t>
  </si>
  <si>
    <t xml:space="preserve"> - To reduce holding cost company can use JIT</t>
  </si>
  <si>
    <t xml:space="preserve"> - JIT time can be effectively used when there are shorter lead times</t>
  </si>
  <si>
    <t>For JIT purchasing to operate effectively:</t>
  </si>
  <si>
    <t>- The buyer must have complete trust in the supplier</t>
  </si>
  <si>
    <t xml:space="preserve"> -The supplier probably needs to hold an inventory of the items, for future orders</t>
  </si>
  <si>
    <t>6.2 Agile supply chains</t>
  </si>
  <si>
    <t>An agile supply chain means suppliers can adapt very quickly changes</t>
  </si>
  <si>
    <t xml:space="preserve">Requirements </t>
  </si>
  <si>
    <t>- The supply lead time is very short</t>
  </si>
  <si>
    <t>- The suppliers are able to respond very quickly to changing purchase</t>
  </si>
  <si>
    <t>One example of an agile supply chain is an arrangement in which the supplier
 operates at the premises of the buying organisation.</t>
  </si>
  <si>
    <t>6.3 Buying from a foreign supplier - Imports</t>
  </si>
  <si>
    <r>
      <t xml:space="preserve">Incoterms in </t>
    </r>
    <r>
      <rPr>
        <b/>
        <sz val="11"/>
        <color rgb="FFFF0000"/>
        <rFont val="Calibri"/>
        <family val="2"/>
        <scheme val="minor"/>
      </rPr>
      <t>international trading</t>
    </r>
  </si>
  <si>
    <t>Ex workers (EXW)</t>
  </si>
  <si>
    <t>Seller - Kandy (MAS)</t>
  </si>
  <si>
    <t>Buyer - USA (GAP)</t>
  </si>
  <si>
    <t>Responsibility</t>
  </si>
  <si>
    <t>The seller has minimum obligations with respect to delivery. They simply have to make the goods available to the buyer at their own place of business (works).</t>
  </si>
  <si>
    <t>Pay transport</t>
  </si>
  <si>
    <t>Insure goods</t>
  </si>
  <si>
    <t>Free carrier (FCA)</t>
  </si>
  <si>
    <t xml:space="preserve">Hand over goods to the buyer nominated carrier at name point </t>
  </si>
  <si>
    <t>Ex:-</t>
  </si>
  <si>
    <t>Hand over goods to ABC forwarder at Kegalle</t>
  </si>
  <si>
    <t>Carriage paid to (CPT)</t>
  </si>
  <si>
    <t>Buyer - USA</t>
  </si>
  <si>
    <t>Seller pays for carriage to a named location</t>
  </si>
  <si>
    <t>Carriage &amp; insurance paid to (CIP)</t>
  </si>
  <si>
    <t xml:space="preserve">carriage &amp; insurance are paid by the seller up to a named destination </t>
  </si>
  <si>
    <t>thereafter, buyer assumes cost, such as import duties and other taxes</t>
  </si>
  <si>
    <t>Delivered at terminal (DAT)</t>
  </si>
  <si>
    <t>Seller -</t>
  </si>
  <si>
    <t>seller pays for carriage costs to a named terminal at a named destination</t>
  </si>
  <si>
    <t xml:space="preserve">and for unloading from the arriving means of transport and placing the goods at the buyer’s disposal. </t>
  </si>
  <si>
    <t>Buyer-</t>
  </si>
  <si>
    <t>but obligation to clear the goods for import, pay any import duty or carry out any import customs formalities is the buyer’s</t>
  </si>
  <si>
    <t>Delivered at place (DAP)</t>
  </si>
  <si>
    <t>Seller - Kandy</t>
  </si>
  <si>
    <r>
      <t xml:space="preserve">seller discharge their responsibilities &amp; no longer liable for any risks only once the goods are </t>
    </r>
    <r>
      <rPr>
        <sz val="11"/>
        <color rgb="FFFF0000"/>
        <rFont val="Calibri"/>
        <family val="2"/>
        <scheme val="minor"/>
      </rPr>
      <t xml:space="preserve">ready for unloading </t>
    </r>
  </si>
  <si>
    <t xml:space="preserve">buyer has responsibility for import clearance </t>
  </si>
  <si>
    <t>Delivered Duty Paid (DDP)</t>
  </si>
  <si>
    <t>opposite to the EXW term</t>
  </si>
  <si>
    <r>
      <t xml:space="preserve">bears all the risk &amp; is obliged to deliver goods to a </t>
    </r>
    <r>
      <rPr>
        <sz val="11"/>
        <color rgb="FFFF0000"/>
        <rFont val="Calibri"/>
        <family val="2"/>
        <scheme val="minor"/>
      </rPr>
      <t>named place in the country</t>
    </r>
  </si>
  <si>
    <t>Free alongside ship (FAS)</t>
  </si>
  <si>
    <t>discharge their obligation when the goods have been placed alongside the ship at a named port of shipment in the country of export</t>
  </si>
  <si>
    <t>bears all the risk from that moment</t>
  </si>
  <si>
    <t>Free on board (FOB)</t>
  </si>
  <si>
    <r>
      <t xml:space="preserve"> discharge their duty by putting the </t>
    </r>
    <r>
      <rPr>
        <sz val="11"/>
        <color rgb="FFFF0000"/>
        <rFont val="Calibri"/>
        <family val="2"/>
        <scheme val="minor"/>
      </rPr>
      <t>goods on board the ship</t>
    </r>
    <r>
      <rPr>
        <sz val="11"/>
        <color theme="1"/>
        <rFont val="Calibri"/>
        <family val="2"/>
        <scheme val="minor"/>
      </rPr>
      <t xml:space="preserve"> in the country of export</t>
    </r>
  </si>
  <si>
    <t>Seller does not have obligation in respect of carriage or insurance</t>
  </si>
  <si>
    <t>6.6 Payment methods</t>
  </si>
  <si>
    <t>1. LC process</t>
  </si>
  <si>
    <t>China</t>
  </si>
  <si>
    <t>SL - Fabric</t>
  </si>
  <si>
    <t>LC process - Related documents</t>
  </si>
  <si>
    <t>Bills of lading</t>
  </si>
  <si>
    <r>
      <t xml:space="preserve">A bill of lading is a document which is </t>
    </r>
    <r>
      <rPr>
        <sz val="11"/>
        <color rgb="FFFF0000"/>
        <rFont val="Calibri"/>
        <family val="2"/>
        <scheme val="minor"/>
      </rPr>
      <t>issued by a carrier</t>
    </r>
    <r>
      <rPr>
        <sz val="11"/>
        <color theme="1"/>
        <rFont val="Calibri"/>
        <family val="2"/>
        <scheme val="minor"/>
      </rPr>
      <t xml:space="preserve"> to the </t>
    </r>
    <r>
      <rPr>
        <sz val="11"/>
        <color rgb="FFFF0000"/>
        <rFont val="Calibri"/>
        <family val="2"/>
        <scheme val="minor"/>
      </rPr>
      <t>shipper</t>
    </r>
    <r>
      <rPr>
        <sz val="11"/>
        <color theme="1"/>
        <rFont val="Calibri"/>
        <family val="2"/>
        <scheme val="minor"/>
      </rPr>
      <t xml:space="preserve"> acknowledging that the carrier has </t>
    </r>
    <r>
      <rPr>
        <sz val="11"/>
        <color rgb="FFFF0000"/>
        <rFont val="Calibri"/>
        <family val="2"/>
        <scheme val="minor"/>
      </rPr>
      <t>received the shipment of goods</t>
    </r>
  </si>
  <si>
    <t>The bill of lading does three things:</t>
  </si>
  <si>
    <t xml:space="preserve"> - It provides evidence that the goods described in it</t>
  </si>
  <si>
    <t xml:space="preserve"> - Contract of carriage and the terms on which the goods are to be carried</t>
  </si>
  <si>
    <t xml:space="preserve"> - It can be a document of title to the goods being shipped</t>
  </si>
  <si>
    <t>Shipping guarantee</t>
  </si>
  <si>
    <t>A shipping guarantee enables the buyer to take possession of shipped goods. without the shipping company receiving the bill of lading</t>
  </si>
  <si>
    <t>The guarantee protects or indemnifies the shipping company from any loss, if the customer fails to pay.</t>
  </si>
  <si>
    <t>Shipping guarantees are usually arranged by banks in return for a margin or another form of payment.</t>
  </si>
  <si>
    <t>Customs declaration</t>
  </si>
  <si>
    <t>A customs declaration is a statement detailing goods being imported.</t>
  </si>
  <si>
    <t>The declaration is often used to establish import duties payable.</t>
  </si>
  <si>
    <t>2. International bank transfers</t>
  </si>
  <si>
    <t>At its simplest an international transfer would involve the Sender in Country A instructing his Bank X to send a payment to Bank Y in Country B</t>
  </si>
  <si>
    <t>7.1 Supplier statement reconciliation</t>
  </si>
  <si>
    <t xml:space="preserve"> - Ask supplier to send monthly outstanding statement </t>
  </si>
  <si>
    <t xml:space="preserve"> - Reconcile OS with puncher's G/L - Accounts payable</t>
  </si>
  <si>
    <t xml:space="preserve"> - Pay - if Supplier asked amount matched with Accounts payable </t>
  </si>
  <si>
    <t xml:space="preserve"> - If not - Discuss with supplier &amp; resolve the disputes</t>
  </si>
  <si>
    <t>Classifications of inventories</t>
  </si>
  <si>
    <t>Ex: - Manufacture garments</t>
  </si>
  <si>
    <t>• Raw materials and components</t>
  </si>
  <si>
    <t>Fabric, elastic, trims</t>
  </si>
  <si>
    <t>• Work-in-progress (for manufacturing businesses)</t>
  </si>
  <si>
    <t>Cut panels, incomplete garment</t>
  </si>
  <si>
    <t>• Spare parts/consumables</t>
  </si>
  <si>
    <t>Machine spare parts, needle</t>
  </si>
  <si>
    <t>• Finished goods</t>
  </si>
  <si>
    <t>T- shirt, pant</t>
  </si>
  <si>
    <t>Qualitative aspects of inventory control</t>
  </si>
  <si>
    <t>Holding costs of inventory may be expensive (Utility cost/Rent/Security cost)</t>
  </si>
  <si>
    <t>Production will be disrupted if raw materials are out of stock.</t>
  </si>
  <si>
    <t>When inventory with a short shelf life (such as food items) is not used, there will be a write-off cost</t>
  </si>
  <si>
    <t>Perpetual inventory system</t>
  </si>
  <si>
    <t>Inventory records are updated every time a receipt or issue of inventory occurs</t>
  </si>
  <si>
    <t>Computerised inventory systems use a perpetual inventory system</t>
  </si>
  <si>
    <t>Manual inventory records, using stores ledger records or bin cards, may also be perpetual inventory systems.</t>
  </si>
  <si>
    <t>However:</t>
  </si>
  <si>
    <t>- Keeping up-to-date inventory records can be a time-consuming</t>
  </si>
  <si>
    <t>- Errors occur in inventory records, so that the records become inaccurate</t>
  </si>
  <si>
    <t>The economic order quantity (EOQ)</t>
  </si>
  <si>
    <t>CO</t>
  </si>
  <si>
    <t>Administrative costs of placing orders</t>
  </si>
  <si>
    <t>7th August 2021</t>
  </si>
  <si>
    <t>145Mn</t>
  </si>
  <si>
    <t>Cash out</t>
  </si>
  <si>
    <t>Transport/delivery charges</t>
  </si>
  <si>
    <t>CH</t>
  </si>
  <si>
    <t>Cost of storage space (rent)</t>
  </si>
  <si>
    <t>August</t>
  </si>
  <si>
    <t>40Mn</t>
  </si>
  <si>
    <t>Cost of stores staff and equipment costs</t>
  </si>
  <si>
    <t>September</t>
  </si>
  <si>
    <t>50Mn</t>
  </si>
  <si>
    <t xml:space="preserve">31st Augut </t>
  </si>
  <si>
    <t>1month</t>
  </si>
  <si>
    <t>Interest charges on amount of investment in inventory</t>
  </si>
  <si>
    <t>Purchase 100Mn for 3months consumptions</t>
  </si>
  <si>
    <t>October</t>
  </si>
  <si>
    <t>55Mn</t>
  </si>
  <si>
    <t>30th September</t>
  </si>
  <si>
    <t>2months</t>
  </si>
  <si>
    <t>Insurance costs for inventory</t>
  </si>
  <si>
    <t>Cost of losses due to theft, deterioration or damage</t>
  </si>
  <si>
    <t>What is EOQ ?</t>
  </si>
  <si>
    <r>
      <t xml:space="preserve">The </t>
    </r>
    <r>
      <rPr>
        <u/>
        <sz val="11"/>
        <color theme="1"/>
        <rFont val="Calibri"/>
        <family val="2"/>
        <scheme val="minor"/>
      </rPr>
      <t>quantity should order at a time</t>
    </r>
    <r>
      <rPr>
        <sz val="11"/>
        <color theme="1"/>
        <rFont val="Calibri"/>
        <family val="2"/>
        <scheme val="minor"/>
      </rPr>
      <t xml:space="preserve"> to </t>
    </r>
    <r>
      <rPr>
        <u/>
        <sz val="11"/>
        <color theme="1"/>
        <rFont val="Calibri"/>
        <family val="2"/>
        <scheme val="minor"/>
      </rPr>
      <t>minimize total inventory cost</t>
    </r>
  </si>
  <si>
    <t>Q</t>
  </si>
  <si>
    <t>Co</t>
  </si>
  <si>
    <t>Ch</t>
  </si>
  <si>
    <t>D</t>
  </si>
  <si>
    <t>Price</t>
  </si>
  <si>
    <t>Upward</t>
  </si>
  <si>
    <t>Downward</t>
  </si>
  <si>
    <t>EOQ=</t>
  </si>
  <si>
    <t>TC= PC+CO+CH</t>
  </si>
  <si>
    <t>Minimum</t>
  </si>
  <si>
    <t>CO=No of orders*per order cost</t>
  </si>
  <si>
    <t>CH= (EOQ/2)*Ch</t>
  </si>
  <si>
    <t>PC = Price*Qty</t>
  </si>
  <si>
    <t>Inventory control levels</t>
  </si>
  <si>
    <t>Reorder level = Max consumption * Max lead time</t>
  </si>
  <si>
    <t>When the inventory level for a stores item falls to its reorder level, a purchase
requisition for the item should be issued and a purchase order should be made.</t>
  </si>
  <si>
    <t>Minimum inventory level = reorder level – (average usage × average lead time)</t>
  </si>
  <si>
    <t>This is a warning level. There can be no inventory situation</t>
  </si>
  <si>
    <t>Maximum inventory level = reorder level + reorder quantity – (minimum consumption rate
*minimum lead time)</t>
  </si>
  <si>
    <t>This is another warning level. Holding cost will be increased</t>
  </si>
  <si>
    <t>Other systems of stores control</t>
  </si>
  <si>
    <r>
      <rPr>
        <sz val="11"/>
        <color rgb="FF0070C0"/>
        <rFont val="Calibri"/>
        <family val="2"/>
        <scheme val="minor"/>
      </rPr>
      <t>Order cycling method</t>
    </r>
    <r>
      <rPr>
        <sz val="11"/>
        <color theme="1"/>
        <rFont val="Calibri"/>
        <family val="2"/>
        <scheme val="minor"/>
      </rPr>
      <t xml:space="preserve"> - stores item are reviewed periodically (for example, every 1, 2 or 3 months).</t>
    </r>
  </si>
  <si>
    <t>low-cost items, a technique called the 90-60-30 day technique</t>
  </si>
  <si>
    <t>When inventory reach to</t>
  </si>
  <si>
    <t xml:space="preserve">Place an order </t>
  </si>
  <si>
    <t>max inventory</t>
  </si>
  <si>
    <t>Two-bin system</t>
  </si>
  <si>
    <t xml:space="preserve">Two bins maintain (Large and small bin) </t>
  </si>
  <si>
    <t>When large bin was consumed, order for that. Till you receive order start to use small bin</t>
  </si>
  <si>
    <t>Purchase to order system</t>
  </si>
  <si>
    <t>In a purchase to order system, items are purchased for a specific customer order.</t>
  </si>
  <si>
    <t>A business organisation that carries out contract work or jobbing work for customers is likely to use a purchase to order system</t>
  </si>
  <si>
    <t>Bill of materials (BOM)</t>
  </si>
  <si>
    <t>Manufacture 1000 T-shirts</t>
  </si>
  <si>
    <t>Fabric</t>
  </si>
  <si>
    <t>Yrds</t>
  </si>
  <si>
    <t>Bottons</t>
  </si>
  <si>
    <t>No</t>
  </si>
  <si>
    <t>Elastic</t>
  </si>
  <si>
    <t>Thread</t>
  </si>
  <si>
    <t>Corns</t>
  </si>
  <si>
    <t>Business risks connected with the inventory</t>
  </si>
  <si>
    <t>Inventory valuation</t>
  </si>
  <si>
    <t>LKAS 2</t>
  </si>
  <si>
    <t>COST</t>
  </si>
  <si>
    <t>FIFO or AVCO recommended/ LIFO is not allowing</t>
  </si>
  <si>
    <t>NRV</t>
  </si>
  <si>
    <t>NRV = Estimate selling price - Estimate cost of completion-Estimate selling cost</t>
  </si>
  <si>
    <t>Prodcuts</t>
  </si>
  <si>
    <t>Value (Lower)</t>
  </si>
  <si>
    <t>Qty</t>
  </si>
  <si>
    <t>Total value</t>
  </si>
  <si>
    <t>A</t>
  </si>
  <si>
    <t>(30-0-7)</t>
  </si>
  <si>
    <t>B</t>
  </si>
  <si>
    <t>(12-2-2)</t>
  </si>
  <si>
    <t>C</t>
  </si>
  <si>
    <t>(22-8-2)</t>
  </si>
  <si>
    <t>9.4 Determining cost of inventories</t>
  </si>
  <si>
    <t>Standard costing</t>
  </si>
  <si>
    <t>Cost = selling price - margin</t>
  </si>
  <si>
    <t>RM per unit</t>
  </si>
  <si>
    <t>Cost= 14-2</t>
  </si>
  <si>
    <t>Labor per unit</t>
  </si>
  <si>
    <t>Cost= 12</t>
  </si>
  <si>
    <t>VOPHD per Unit</t>
  </si>
  <si>
    <t>FPOHD per Unit</t>
  </si>
  <si>
    <t>9.6 Recognition as an expense</t>
  </si>
  <si>
    <t>Write Down</t>
  </si>
  <si>
    <t>P&amp;L</t>
  </si>
  <si>
    <t>Cash Management Process</t>
  </si>
  <si>
    <t>LKAS 7</t>
  </si>
  <si>
    <t>Electricity</t>
  </si>
  <si>
    <t>LKAS7</t>
  </si>
  <si>
    <t>Transaction</t>
  </si>
  <si>
    <t>Yes</t>
  </si>
  <si>
    <t>Source document</t>
  </si>
  <si>
    <t>1.Cash receipts</t>
  </si>
  <si>
    <t>2. Cash payments</t>
  </si>
  <si>
    <t>3. Bank reconciliation</t>
  </si>
  <si>
    <t>4. Sort term cash management</t>
  </si>
  <si>
    <t>Primary Books</t>
  </si>
  <si>
    <t xml:space="preserve">Bank book Vs Bank statement </t>
  </si>
  <si>
    <t>Ledger Account</t>
  </si>
  <si>
    <t>Cash sales</t>
  </si>
  <si>
    <t>1Mn</t>
  </si>
  <si>
    <t>Pay in cash</t>
  </si>
  <si>
    <t>Key activity &amp; key control</t>
  </si>
  <si>
    <t>Mn</t>
  </si>
  <si>
    <t>Trial balance</t>
  </si>
  <si>
    <t>Collection from debtors</t>
  </si>
  <si>
    <t>2mn</t>
  </si>
  <si>
    <t>Bank transfers</t>
  </si>
  <si>
    <t>Most reliable</t>
  </si>
  <si>
    <t>Financial statements</t>
  </si>
  <si>
    <t>Bank loans</t>
  </si>
  <si>
    <t>Cheque</t>
  </si>
  <si>
    <t>Reconcile reasons for differences</t>
  </si>
  <si>
    <t>CA</t>
  </si>
  <si>
    <t>BOD/mgt</t>
  </si>
  <si>
    <t>Investments</t>
  </si>
  <si>
    <t>Share issues</t>
  </si>
  <si>
    <t>Credit card/Debit card</t>
  </si>
  <si>
    <t>- Unpresented &amp; unrealized cheques</t>
  </si>
  <si>
    <t>TA</t>
  </si>
  <si>
    <t xml:space="preserve">Accountable for </t>
  </si>
  <si>
    <t>Donations</t>
  </si>
  <si>
    <t>- Direct receipts</t>
  </si>
  <si>
    <t>Vs</t>
  </si>
  <si>
    <t>Disposal of PPE</t>
  </si>
  <si>
    <t>Risk - Pay for wrong amount/Pay for wrong person</t>
  </si>
  <si>
    <t xml:space="preserve"> - Timing issues</t>
  </si>
  <si>
    <t>Equity</t>
  </si>
  <si>
    <t>S/H</t>
  </si>
  <si>
    <t>Other income</t>
  </si>
  <si>
    <t>Controls</t>
  </si>
  <si>
    <t xml:space="preserve"> - Bank charges</t>
  </si>
  <si>
    <t>LTL</t>
  </si>
  <si>
    <t>Lendors</t>
  </si>
  <si>
    <t>Fund providers</t>
  </si>
  <si>
    <t>Funding</t>
  </si>
  <si>
    <t>1.Approval &amp; authorization</t>
  </si>
  <si>
    <t xml:space="preserve"> - Errors</t>
  </si>
  <si>
    <t>CL</t>
  </si>
  <si>
    <t xml:space="preserve">Creditors </t>
  </si>
  <si>
    <t xml:space="preserve">2. Support through source document </t>
  </si>
  <si>
    <t>TL &amp; Equity</t>
  </si>
  <si>
    <t>Risk - Fraud</t>
  </si>
  <si>
    <t>3. 3WM</t>
  </si>
  <si>
    <t>PO+Invoice+GRN</t>
  </si>
  <si>
    <t>Risk</t>
  </si>
  <si>
    <t>1. Deposit cash in bank on daily basis</t>
  </si>
  <si>
    <t>NCA funded through CL</t>
  </si>
  <si>
    <t>2. Daily collection should not use for any other purpose</t>
  </si>
  <si>
    <t>STA - STL</t>
  </si>
  <si>
    <t>NCA-LTL</t>
  </si>
  <si>
    <t xml:space="preserve">Petty cash Management process </t>
  </si>
  <si>
    <t>Petty cahier (Dilhara)</t>
  </si>
  <si>
    <t>Reimbursement</t>
  </si>
  <si>
    <t>Withdraw from bank</t>
  </si>
  <si>
    <t>- Approval from HR manager</t>
  </si>
  <si>
    <t>2000/=</t>
  </si>
  <si>
    <t>Fill Petty cash PV</t>
  </si>
  <si>
    <t>-Authorised by Finance</t>
  </si>
  <si>
    <t>- Approval from HR manager (Tharushi)</t>
  </si>
  <si>
    <t>Hand over invoice &amp; balance cash</t>
  </si>
  <si>
    <t>HR assistant
(Prashan)</t>
  </si>
  <si>
    <t>Purchase using own money</t>
  </si>
  <si>
    <t>-Authorised by Finance (Yohan)</t>
  </si>
  <si>
    <t xml:space="preserve">Buy required goods </t>
  </si>
  <si>
    <t>IOU</t>
  </si>
  <si>
    <t>HR assistant (Prashan)</t>
  </si>
  <si>
    <t>Invoice - 2000/=</t>
  </si>
  <si>
    <r>
      <rPr>
        <b/>
        <sz val="11"/>
        <color rgb="FFFF0000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wed </t>
    </r>
    <r>
      <rPr>
        <b/>
        <sz val="11"/>
        <color rgb="FFFF0000"/>
        <rFont val="Calibri"/>
        <family val="2"/>
        <scheme val="minor"/>
      </rPr>
      <t>U</t>
    </r>
  </si>
  <si>
    <t>Balance money-1000/=</t>
  </si>
  <si>
    <t>Dr</t>
  </si>
  <si>
    <t>Refreshment expanse</t>
  </si>
  <si>
    <t>Cr</t>
  </si>
  <si>
    <t>Petty cash</t>
  </si>
  <si>
    <t>- Petty cahier will realse 3,000/= HR assistant</t>
  </si>
  <si>
    <t>Important</t>
  </si>
  <si>
    <t>Petty cash float - 100,000</t>
  </si>
  <si>
    <t>B/S</t>
  </si>
  <si>
    <t>Dr - Cash Advance (IOU)</t>
  </si>
  <si>
    <t>At the time of cash released to IOU</t>
  </si>
  <si>
    <t>Max limit for transaction - 5,000/10,000</t>
  </si>
  <si>
    <t>Cr - Petty cash</t>
  </si>
  <si>
    <t>IOU - Short term loan given to employee - 3day to 5 days</t>
  </si>
  <si>
    <t>P/L</t>
  </si>
  <si>
    <t>Dr - Refreshment expanse</t>
  </si>
  <si>
    <t>At the time of  IOU settlement</t>
  </si>
  <si>
    <t>Dr - Petty cash</t>
  </si>
  <si>
    <t>Cr - Cash Advance (IOU)</t>
  </si>
  <si>
    <t>Float</t>
  </si>
  <si>
    <t>Day1</t>
  </si>
  <si>
    <t>Day2</t>
  </si>
  <si>
    <t>PC</t>
  </si>
  <si>
    <t>Settlement</t>
  </si>
  <si>
    <t>Day3</t>
  </si>
  <si>
    <t>Day4</t>
  </si>
  <si>
    <t>Day5</t>
  </si>
  <si>
    <t>Day6</t>
  </si>
  <si>
    <t>Balance</t>
  </si>
  <si>
    <t>Submit summary of expanses to FM - 64500</t>
  </si>
  <si>
    <t>Withdraw 64,500</t>
  </si>
  <si>
    <t>Bank book</t>
  </si>
  <si>
    <t>Finance Department - FM Minushi</t>
  </si>
  <si>
    <t>21/8/2021</t>
  </si>
  <si>
    <t>Salary</t>
  </si>
  <si>
    <t>25/8/2021</t>
  </si>
  <si>
    <t>Vacancy - petty cahier</t>
  </si>
  <si>
    <t>Invalid attendance- In time is there but no out time time or other way</t>
  </si>
  <si>
    <t>HRMS-recruitment requisition form</t>
  </si>
  <si>
    <t>Manual changes to attendance based on the approvals</t>
  </si>
  <si>
    <t>Finger print</t>
  </si>
  <si>
    <t>Mannual attendance</t>
  </si>
  <si>
    <t>RISK</t>
  </si>
  <si>
    <t>1. Approved by department head (Ex Finance manger) &amp; Authorized by HRM</t>
  </si>
  <si>
    <t>swipe cards</t>
  </si>
  <si>
    <t xml:space="preserve">2. Attendance Audit trial -report which capture all manual changes </t>
  </si>
  <si>
    <t>Control</t>
  </si>
  <si>
    <t>HR manager - Tharushi</t>
  </si>
  <si>
    <t>U/N,PW</t>
  </si>
  <si>
    <t xml:space="preserve">2. Master date Audit trial -report which capture all manual changes </t>
  </si>
  <si>
    <t>OT=total hrs works- standard hrs</t>
  </si>
  <si>
    <t>Advertise</t>
  </si>
  <si>
    <t>OT</t>
  </si>
  <si>
    <t>CVs</t>
  </si>
  <si>
    <t>No pay</t>
  </si>
  <si>
    <t>Both in time &amp; out time are not captured</t>
  </si>
  <si>
    <t>Sort list</t>
  </si>
  <si>
    <t>Call for interviews</t>
  </si>
  <si>
    <t>Select candidate</t>
  </si>
  <si>
    <t>Vishan</t>
  </si>
  <si>
    <t>Salary file</t>
  </si>
  <si>
    <t>Payment of salary</t>
  </si>
  <si>
    <t>Finance department</t>
  </si>
  <si>
    <t>Check payroll reconciliation - HRMS</t>
  </si>
  <si>
    <t>April</t>
  </si>
  <si>
    <t>May</t>
  </si>
  <si>
    <t>No of employees</t>
  </si>
  <si>
    <t xml:space="preserve">increase </t>
  </si>
  <si>
    <t>Basic salary</t>
  </si>
  <si>
    <t>125Mn</t>
  </si>
  <si>
    <t>124Mn</t>
  </si>
  <si>
    <t>1min</t>
  </si>
  <si>
    <t xml:space="preserve">decrease </t>
  </si>
  <si>
    <t>EFP- 12%</t>
  </si>
  <si>
    <t>EFP-8%</t>
  </si>
  <si>
    <t>ETF-3%</t>
  </si>
  <si>
    <t>Unclaimed wages</t>
  </si>
  <si>
    <t>10 days</t>
  </si>
  <si>
    <t>left without informing</t>
  </si>
  <si>
    <t>No bank account for 10 employees</t>
  </si>
  <si>
    <t>Jaffna</t>
  </si>
  <si>
    <t>Withdraw money from bank</t>
  </si>
  <si>
    <t>Take signature from each employee</t>
  </si>
  <si>
    <t>Fraud - fake signature</t>
  </si>
  <si>
    <t>Re deposit in the bank - after 1 or 2 months</t>
  </si>
  <si>
    <t>laws applicable for payrolls</t>
  </si>
  <si>
    <t>S&amp;O act</t>
  </si>
  <si>
    <t>Wages board ordinance</t>
  </si>
  <si>
    <t>Salary payment date</t>
  </si>
  <si>
    <t>25th</t>
  </si>
  <si>
    <t>10th</t>
  </si>
  <si>
    <t>OT rate/hr</t>
  </si>
  <si>
    <t>(BS/200)*1.5</t>
  </si>
  <si>
    <t>(BS/240)*1.5</t>
  </si>
  <si>
    <t>Objective of payroll</t>
  </si>
  <si>
    <t>The payroll system should try to ensure that under-payments and over-payments</t>
  </si>
  <si>
    <r>
      <t xml:space="preserve">of wages and salaries are </t>
    </r>
    <r>
      <rPr>
        <sz val="11"/>
        <color rgb="FFFF0000"/>
        <rFont val="Calibri"/>
        <family val="2"/>
        <scheme val="minor"/>
      </rPr>
      <t>avoided</t>
    </r>
  </si>
  <si>
    <t>Leavers (Resign)</t>
  </si>
  <si>
    <t>Step 1</t>
  </si>
  <si>
    <t>Hand over resignation letter to line manager</t>
  </si>
  <si>
    <t>Step 2</t>
  </si>
  <si>
    <t>Line Manager hand over letter to HR manager</t>
  </si>
  <si>
    <t>Step 3</t>
  </si>
  <si>
    <t>HR manager inform payroll officer</t>
  </si>
  <si>
    <t>Step 4</t>
  </si>
  <si>
    <t>Remove employee from master data &amp; from attendance system &amp; Payroll processing system</t>
  </si>
  <si>
    <t>Deductions from pay</t>
  </si>
  <si>
    <t>EPF/ETF</t>
  </si>
  <si>
    <t>Salary advances</t>
  </si>
  <si>
    <t>Taxes</t>
  </si>
  <si>
    <t>Loan installment</t>
  </si>
  <si>
    <t>Leave sheets</t>
  </si>
  <si>
    <t>Leave sheets should be approved &amp; authorized by HR department</t>
  </si>
  <si>
    <t>Risk management freamwork</t>
  </si>
  <si>
    <t>Risk assessment</t>
  </si>
  <si>
    <t>Risk response</t>
  </si>
  <si>
    <t xml:space="preserve">Monitoring &amp; review </t>
  </si>
  <si>
    <t>Risk Mgt techqniue</t>
  </si>
  <si>
    <t>Risk identify</t>
  </si>
  <si>
    <t>Analyze</t>
  </si>
  <si>
    <t>Evaluate</t>
  </si>
  <si>
    <t>T - Ransfer</t>
  </si>
  <si>
    <t>Insurance</t>
  </si>
  <si>
    <t>A - voidance</t>
  </si>
  <si>
    <t>Record in risk register</t>
  </si>
  <si>
    <t>01. Impact</t>
  </si>
  <si>
    <t>01 High</t>
  </si>
  <si>
    <t>Closedown loss makking business</t>
  </si>
  <si>
    <t>5 yer Avg - Profit</t>
  </si>
  <si>
    <t>5Mn</t>
  </si>
  <si>
    <t>(2Mn)</t>
  </si>
  <si>
    <t>1000+</t>
  </si>
  <si>
    <t>02. Sensitivity</t>
  </si>
  <si>
    <t>02 Medium</t>
  </si>
  <si>
    <t xml:space="preserve">Risk register </t>
  </si>
  <si>
    <t>- Probability</t>
  </si>
  <si>
    <t>03 low</t>
  </si>
  <si>
    <t>R-eduction</t>
  </si>
  <si>
    <t>High risk</t>
  </si>
  <si>
    <t>Divesification</t>
  </si>
  <si>
    <t xml:space="preserve">Risk sharing </t>
  </si>
  <si>
    <t>BCP/DRP</t>
  </si>
  <si>
    <t>Internal controls</t>
  </si>
  <si>
    <t>Risk #</t>
  </si>
  <si>
    <t xml:space="preserve"> - Liklihood</t>
  </si>
  <si>
    <t>A-cceptance</t>
  </si>
  <si>
    <t>Low</t>
  </si>
  <si>
    <t>Covid 19</t>
  </si>
  <si>
    <t>Rist Grid/Metrix</t>
  </si>
  <si>
    <t>Change in sylubus</t>
  </si>
  <si>
    <t>L</t>
  </si>
  <si>
    <t>M</t>
  </si>
  <si>
    <t>H</t>
  </si>
  <si>
    <t>Qulity of lectures</t>
  </si>
  <si>
    <t>1,3,4,5</t>
  </si>
  <si>
    <t>Competion</t>
  </si>
  <si>
    <t>Government policies</t>
  </si>
  <si>
    <t>10,16</t>
  </si>
  <si>
    <t>Imapact</t>
  </si>
  <si>
    <t>Access to online classes</t>
  </si>
  <si>
    <t>Low number of students</t>
  </si>
  <si>
    <t>12,15,8</t>
  </si>
  <si>
    <t>Tsunami</t>
  </si>
  <si>
    <t>5,7</t>
  </si>
  <si>
    <t>Sensitivity</t>
  </si>
  <si>
    <t>Why?Risk</t>
  </si>
  <si>
    <t>Auditor</t>
  </si>
  <si>
    <t>What</t>
  </si>
  <si>
    <t xml:space="preserve">Process </t>
  </si>
  <si>
    <t>COSO</t>
  </si>
  <si>
    <t>Who</t>
  </si>
  <si>
    <t>BOD/Mgt</t>
  </si>
  <si>
    <r>
      <t xml:space="preserve">what responsibility - desig IC to provide </t>
    </r>
    <r>
      <rPr>
        <u/>
        <sz val="11"/>
        <color theme="1"/>
        <rFont val="Calibri"/>
        <family val="2"/>
        <scheme val="minor"/>
      </rPr>
      <t>reasonable assurance</t>
    </r>
    <r>
      <rPr>
        <sz val="11"/>
        <color theme="1"/>
        <rFont val="Calibri"/>
        <family val="2"/>
        <scheme val="minor"/>
      </rPr>
      <t xml:space="preserve"> </t>
    </r>
  </si>
  <si>
    <t>regarding the achievement of objectives</t>
  </si>
  <si>
    <t>effectiveness &amp; efficiency of operations</t>
  </si>
  <si>
    <t>Reliability in financial reporting</t>
  </si>
  <si>
    <t>compliance with applicable laws &amp; regulations</t>
  </si>
  <si>
    <t>Ex</t>
  </si>
  <si>
    <t>Opreational risk</t>
  </si>
  <si>
    <t>Finacial risk</t>
  </si>
  <si>
    <t>Complinace risk</t>
  </si>
  <si>
    <t>Business processes</t>
  </si>
  <si>
    <t>Cotrol</t>
  </si>
  <si>
    <t>Opreational Control</t>
  </si>
  <si>
    <t>Finacial controls</t>
  </si>
  <si>
    <t>Complinace controls</t>
  </si>
  <si>
    <t>Suplier selction</t>
  </si>
  <si>
    <t>Filing EPF/ET Freturn</t>
  </si>
  <si>
    <t>Two way communication</t>
  </si>
  <si>
    <t>PR/PR/GRN</t>
  </si>
  <si>
    <t>Bank recs</t>
  </si>
  <si>
    <t>Filing income tax return</t>
  </si>
  <si>
    <t>To to bpttom - bottom to up</t>
  </si>
  <si>
    <t>call quotation</t>
  </si>
  <si>
    <t>Payment approval</t>
  </si>
  <si>
    <t>Mgt/BOD</t>
  </si>
  <si>
    <t>Stock verification</t>
  </si>
  <si>
    <t>Trail balance</t>
  </si>
  <si>
    <t>SD</t>
  </si>
  <si>
    <t>Benefits/Importance</t>
  </si>
  <si>
    <t xml:space="preserve">Employees </t>
  </si>
  <si>
    <t>Steel</t>
  </si>
  <si>
    <t>Effectiveness of Controls</t>
  </si>
  <si>
    <t>-External and internal auditors may use</t>
  </si>
  <si>
    <r>
      <t xml:space="preserve">(1) Two main reasons why internal controls </t>
    </r>
    <r>
      <rPr>
        <sz val="11"/>
        <color rgb="FFFF0000"/>
        <rFont val="Calibri"/>
        <family val="2"/>
        <scheme val="minor"/>
      </rPr>
      <t>may not be effective</t>
    </r>
    <r>
      <rPr>
        <sz val="11"/>
        <color theme="1"/>
        <rFont val="Calibri"/>
        <family val="2"/>
        <scheme val="minor"/>
      </rPr>
      <t>:</t>
    </r>
  </si>
  <si>
    <t>(3) Why might internal controls have ineffective design?</t>
  </si>
  <si>
    <t>Internal control questionnaires (ICQs)</t>
  </si>
  <si>
    <r>
      <t xml:space="preserve">Internal control </t>
    </r>
    <r>
      <rPr>
        <sz val="11"/>
        <color rgb="FFFF0000"/>
        <rFont val="Calibri"/>
        <family val="2"/>
        <scheme val="minor"/>
      </rPr>
      <t>evaluation</t>
    </r>
    <r>
      <rPr>
        <sz val="11"/>
        <color theme="1"/>
        <rFont val="Calibri"/>
        <family val="2"/>
        <scheme val="minor"/>
      </rPr>
      <t xml:space="preserve"> questionnaires (ICEQs)</t>
    </r>
  </si>
  <si>
    <r>
      <t xml:space="preserve">They may be </t>
    </r>
    <r>
      <rPr>
        <sz val="11"/>
        <color rgb="FFFF0000"/>
        <rFont val="Calibri"/>
        <family val="2"/>
        <scheme val="minor"/>
      </rPr>
      <t>badly designed</t>
    </r>
    <r>
      <rPr>
        <sz val="11"/>
        <color theme="1"/>
        <rFont val="Calibri"/>
        <family val="2"/>
        <scheme val="minor"/>
      </rPr>
      <t xml:space="preserve"> (lack design effectiveness)</t>
    </r>
  </si>
  <si>
    <t>Suitable controls are present determine whether</t>
  </si>
  <si>
    <r>
      <t xml:space="preserve">These are used to assess whether </t>
    </r>
    <r>
      <rPr>
        <sz val="11"/>
        <color rgb="FFFF0000"/>
        <rFont val="Calibri"/>
        <family val="2"/>
        <scheme val="minor"/>
      </rPr>
      <t>specific errors</t>
    </r>
    <r>
      <rPr>
        <sz val="11"/>
        <color theme="1"/>
        <rFont val="Calibri"/>
        <family val="2"/>
        <scheme val="minor"/>
      </rPr>
      <t xml:space="preserve"> (or fraud) are possible,</t>
    </r>
  </si>
  <si>
    <r>
      <t xml:space="preserve">Well designed, but they may </t>
    </r>
    <r>
      <rPr>
        <sz val="11"/>
        <color rgb="FFFF0000"/>
        <rFont val="Calibri"/>
        <family val="2"/>
        <scheme val="minor"/>
      </rPr>
      <t>not be implemented properly</t>
    </r>
    <r>
      <rPr>
        <sz val="11"/>
        <color theme="1"/>
        <rFont val="Calibri"/>
        <family val="2"/>
        <scheme val="minor"/>
      </rPr>
      <t>.(lack of operating effectiveness)</t>
    </r>
  </si>
  <si>
    <t>Are purchase invoices checked against goods received notes before being</t>
  </si>
  <si>
    <r>
      <t xml:space="preserve">Concentrate on the significant </t>
    </r>
    <r>
      <rPr>
        <sz val="11"/>
        <color rgb="FFFF0000"/>
        <rFont val="Calibri"/>
        <family val="2"/>
        <scheme val="minor"/>
      </rPr>
      <t>errors or omissions</t>
    </r>
  </si>
  <si>
    <t>passed for payment? Yes/No/Comments</t>
  </si>
  <si>
    <t>Goods could not be received without a liability being recorded?</t>
  </si>
  <si>
    <t>Purchase PPE - Controls are there</t>
  </si>
  <si>
    <t>Is company performed inventories periodically</t>
  </si>
  <si>
    <t>Receipt of goods is required in order to establish a liability?</t>
  </si>
  <si>
    <r>
      <t xml:space="preserve">(2) The </t>
    </r>
    <r>
      <rPr>
        <sz val="11"/>
        <color rgb="FFFF0000"/>
        <rFont val="Calibri"/>
        <family val="2"/>
        <scheme val="minor"/>
      </rPr>
      <t>consequences</t>
    </r>
    <r>
      <rPr>
        <sz val="11"/>
        <color theme="1"/>
        <rFont val="Calibri"/>
        <family val="2"/>
        <scheme val="minor"/>
      </rPr>
      <t xml:space="preserve"> of poor design or operating effectiveness</t>
    </r>
  </si>
  <si>
    <t>Disposal of PPE - No controls as non routine transaction</t>
  </si>
  <si>
    <t>All payments are properly authorised?</t>
  </si>
  <si>
    <r>
      <t xml:space="preserve">Adverse </t>
    </r>
    <r>
      <rPr>
        <sz val="11"/>
        <color rgb="FFFF0000"/>
        <rFont val="Calibri"/>
        <family val="2"/>
        <scheme val="minor"/>
      </rPr>
      <t>impact</t>
    </r>
    <r>
      <rPr>
        <sz val="11"/>
        <color theme="1"/>
        <rFont val="Calibri"/>
        <family val="2"/>
        <scheme val="minor"/>
      </rPr>
      <t xml:space="preserve"> or severity of a risk event may be greater than the</t>
    </r>
  </si>
  <si>
    <r>
      <t xml:space="preserve">organisation's </t>
    </r>
    <r>
      <rPr>
        <sz val="11"/>
        <color rgb="FFFF0000"/>
        <rFont val="Calibri"/>
        <family val="2"/>
        <scheme val="minor"/>
      </rPr>
      <t>risk tolerance</t>
    </r>
  </si>
  <si>
    <r>
      <t xml:space="preserve">The </t>
    </r>
    <r>
      <rPr>
        <sz val="11"/>
        <color rgb="FFFF0000"/>
        <rFont val="Calibri"/>
        <family val="2"/>
        <scheme val="minor"/>
      </rPr>
      <t>likelihood/probability</t>
    </r>
    <r>
      <rPr>
        <sz val="11"/>
        <color theme="1"/>
        <rFont val="Calibri"/>
        <family val="2"/>
        <scheme val="minor"/>
      </rPr>
      <t xml:space="preserve"> of an adverse risk event is greater than the </t>
    </r>
    <r>
      <rPr>
        <sz val="11"/>
        <color rgb="FFFF0000"/>
        <rFont val="Calibri"/>
        <family val="2"/>
        <scheme val="minor"/>
      </rPr>
      <t>risk</t>
    </r>
  </si>
  <si>
    <r>
      <rPr>
        <sz val="11"/>
        <color rgb="FFFF0000"/>
        <rFont val="Calibri"/>
        <family val="2"/>
        <scheme val="minor"/>
      </rPr>
      <t>tolerance</t>
    </r>
    <r>
      <rPr>
        <sz val="11"/>
        <color theme="1"/>
        <rFont val="Calibri"/>
        <family val="2"/>
        <scheme val="minor"/>
      </rPr>
      <t xml:space="preserve"> level</t>
    </r>
  </si>
  <si>
    <t>Risk tolerance</t>
  </si>
  <si>
    <t>Bradix company received an order from US customer to produce 100,000 garments</t>
  </si>
  <si>
    <t xml:space="preserve">USA customer accept 1% minor defects </t>
  </si>
  <si>
    <t>Defects</t>
  </si>
  <si>
    <t xml:space="preserve">Risk tolerance 0%-1% &lt; Adverse impact </t>
  </si>
  <si>
    <t xml:space="preserve">Good </t>
  </si>
  <si>
    <t>IT General Control &amp; Application Control</t>
  </si>
  <si>
    <t>(AC &amp; GC)</t>
  </si>
  <si>
    <t>GC</t>
  </si>
  <si>
    <t>AC</t>
  </si>
  <si>
    <r>
      <t xml:space="preserve">These are policies and procedures that </t>
    </r>
    <r>
      <rPr>
        <sz val="11"/>
        <color rgb="FFFF0000"/>
        <rFont val="Calibri"/>
        <family val="2"/>
        <scheme val="minor"/>
      </rPr>
      <t>relate to many applications and support the effective functioning of application controls</t>
    </r>
  </si>
  <si>
    <r>
      <t xml:space="preserve">These are manual or automated procedures that typically </t>
    </r>
    <r>
      <rPr>
        <sz val="11"/>
        <color rgb="FFFF0000"/>
        <rFont val="Calibri"/>
        <family val="2"/>
        <scheme val="minor"/>
      </rPr>
      <t>operate at a business process level</t>
    </r>
    <r>
      <rPr>
        <sz val="11"/>
        <color theme="1"/>
        <rFont val="Calibri"/>
        <family val="2"/>
        <scheme val="minor"/>
      </rPr>
      <t xml:space="preserve"> and apply to the processing of transactions by </t>
    </r>
    <r>
      <rPr>
        <sz val="11"/>
        <color rgb="FFFF0000"/>
        <rFont val="Calibri"/>
        <family val="2"/>
        <scheme val="minor"/>
      </rPr>
      <t>individual applications</t>
    </r>
    <r>
      <rPr>
        <sz val="11"/>
        <color theme="1"/>
        <rFont val="Calibri"/>
        <family val="2"/>
        <scheme val="minor"/>
      </rPr>
      <t>.</t>
    </r>
  </si>
  <si>
    <t>Password for computers</t>
  </si>
  <si>
    <t>Example for application</t>
  </si>
  <si>
    <t>Keep in lockable area</t>
  </si>
  <si>
    <t>- Inventory management system</t>
  </si>
  <si>
    <t>CCTV</t>
  </si>
  <si>
    <t>- Payroll software</t>
  </si>
  <si>
    <t>Keep security guard</t>
  </si>
  <si>
    <t>- ERP - SAP/Quickbook</t>
  </si>
  <si>
    <t>Manu card/Operating manuals/Procedure manuals</t>
  </si>
  <si>
    <t>input/process/output</t>
  </si>
  <si>
    <t>Training and supervision</t>
  </si>
  <si>
    <t>Input controls</t>
  </si>
  <si>
    <t>Back up and physical protection of files</t>
  </si>
  <si>
    <t>Reasonableness check, eg net wage to gross wage</t>
  </si>
  <si>
    <t>Net wages</t>
  </si>
  <si>
    <t>Gross wages</t>
  </si>
  <si>
    <t>99 Mn</t>
  </si>
  <si>
    <t xml:space="preserve">Always gross wages should be higher than net </t>
  </si>
  <si>
    <t>Existence check, eg that a supplier account exists</t>
  </si>
  <si>
    <t>Payment to supplier</t>
  </si>
  <si>
    <t xml:space="preserve">WEL20393 </t>
  </si>
  <si>
    <t>Without a supplier code it can't make a payment</t>
  </si>
  <si>
    <t>Character check, eg that there are no alphabetical characters in a sales invoice number field</t>
  </si>
  <si>
    <t>ABC electrical</t>
  </si>
  <si>
    <t>In.No</t>
  </si>
  <si>
    <t>Accept</t>
  </si>
  <si>
    <t>X8654</t>
  </si>
  <si>
    <t>Reject</t>
  </si>
  <si>
    <t>Range check, eg no employee’s weekly wage is more than $2,000</t>
  </si>
  <si>
    <t>10 employees</t>
  </si>
  <si>
    <t>5 dyas</t>
  </si>
  <si>
    <t>1750 per day salary</t>
  </si>
  <si>
    <t>Weekly salary</t>
  </si>
  <si>
    <t>Range 0-87,500</t>
  </si>
  <si>
    <t>Processing controls</t>
  </si>
  <si>
    <t>Process 1</t>
  </si>
  <si>
    <t>Process 2</t>
  </si>
  <si>
    <t>Process 3</t>
  </si>
  <si>
    <t>Input</t>
  </si>
  <si>
    <t>Wrong</t>
  </si>
  <si>
    <t>Out put</t>
  </si>
  <si>
    <t>Output controls</t>
  </si>
  <si>
    <t>wages exception report showing employees being paid more than $1,000</t>
  </si>
  <si>
    <t>Exception report on inventoy with more than 365 days</t>
  </si>
  <si>
    <t xml:space="preserve">Foundation </t>
  </si>
  <si>
    <r>
      <t>intended users</t>
    </r>
    <r>
      <rPr>
        <sz val="11"/>
        <color theme="1"/>
        <rFont val="Calibri"/>
        <family val="2"/>
        <scheme val="minor"/>
      </rPr>
      <t xml:space="preserve"> </t>
    </r>
  </si>
  <si>
    <t>Financial Acounting</t>
  </si>
  <si>
    <t>Conecptual freamwork</t>
  </si>
  <si>
    <t>LKAS/SLFRS</t>
  </si>
  <si>
    <t>F/S</t>
  </si>
  <si>
    <t xml:space="preserve">enhance the degree of confidence </t>
  </si>
  <si>
    <t>MGT</t>
  </si>
  <si>
    <r>
      <t>responsible party</t>
    </r>
    <r>
      <rPr>
        <sz val="11"/>
        <color rgb="FF00B050"/>
        <rFont val="Calibri"/>
        <family val="2"/>
        <scheme val="minor"/>
      </rPr>
      <t xml:space="preserve"> </t>
    </r>
  </si>
  <si>
    <t>Auditing</t>
  </si>
  <si>
    <t xml:space="preserve">Assurance Engagement </t>
  </si>
  <si>
    <t>SLAUS</t>
  </si>
  <si>
    <t>Profit</t>
  </si>
  <si>
    <t>Mismatch</t>
  </si>
  <si>
    <t>Salary/Bonus</t>
  </si>
  <si>
    <t>Assurance</t>
  </si>
  <si>
    <t>Agnancy theory/Conflict</t>
  </si>
  <si>
    <t>Invested</t>
  </si>
  <si>
    <t>Manage the business</t>
  </si>
  <si>
    <t>Accountable to S/H</t>
  </si>
  <si>
    <t>3rd party</t>
  </si>
  <si>
    <t>- Performance</t>
  </si>
  <si>
    <t xml:space="preserve">subject matter </t>
  </si>
  <si>
    <t>criteria - LKAS/SLFRS</t>
  </si>
  <si>
    <t>- Financial position</t>
  </si>
  <si>
    <r>
      <t xml:space="preserve"> </t>
    </r>
    <r>
      <rPr>
        <b/>
        <u/>
        <sz val="11"/>
        <color rgb="FF00B050"/>
        <rFont val="Calibri"/>
        <family val="2"/>
        <scheme val="minor"/>
      </rPr>
      <t>practitioner</t>
    </r>
    <r>
      <rPr>
        <sz val="11"/>
        <color rgb="FF00B050"/>
        <rFont val="Calibri"/>
        <family val="2"/>
        <scheme val="minor"/>
      </rPr>
      <t xml:space="preserve"> </t>
    </r>
  </si>
  <si>
    <t xml:space="preserve">outcome of the evaluation or measurement </t>
  </si>
  <si>
    <t>expresses a conclusion - Opinion</t>
  </si>
  <si>
    <t>Financial statement audit</t>
  </si>
  <si>
    <t>Preparation of Finacial statement</t>
  </si>
  <si>
    <r>
      <t>FIVE</t>
    </r>
    <r>
      <rPr>
        <sz val="11"/>
        <color rgb="FF000000"/>
        <rFont val="Calibri"/>
        <family val="2"/>
        <scheme val="minor"/>
      </rPr>
      <t> </t>
    </r>
    <r>
      <rPr>
        <b/>
        <sz val="11"/>
        <color rgb="FF000000"/>
        <rFont val="Calibri"/>
        <family val="2"/>
        <scheme val="minor"/>
      </rPr>
      <t>essentials or elements </t>
    </r>
  </si>
  <si>
    <r>
      <t>3 party relationship</t>
    </r>
    <r>
      <rPr>
        <sz val="11"/>
        <color rgb="FF000000"/>
        <rFont val="Calibri"/>
        <family val="2"/>
        <scheme val="minor"/>
      </rPr>
      <t> </t>
    </r>
  </si>
  <si>
    <t>Auditor/SH/Mgt</t>
  </si>
  <si>
    <t>Audiotr/SH</t>
  </si>
  <si>
    <t>What is going to evaluate or measure?</t>
  </si>
  <si>
    <t>Subject matter </t>
  </si>
  <si>
    <t>Financial statement</t>
  </si>
  <si>
    <t>Based on what?</t>
  </si>
  <si>
    <r>
      <t>Criteria</t>
    </r>
    <r>
      <rPr>
        <sz val="11"/>
        <color rgb="FF000000"/>
        <rFont val="Calibri"/>
        <family val="2"/>
        <scheme val="minor"/>
      </rPr>
      <t>;</t>
    </r>
  </si>
  <si>
    <t>SAAE</t>
  </si>
  <si>
    <t xml:space="preserve">No gatering process </t>
  </si>
  <si>
    <t>Written report with an opinion</t>
  </si>
  <si>
    <t>No opinion</t>
  </si>
  <si>
    <t>Scope of the engagement</t>
  </si>
  <si>
    <t>Withing scope</t>
  </si>
  <si>
    <t>Out of scope</t>
  </si>
  <si>
    <t>General purpose financial statement audit</t>
  </si>
  <si>
    <r>
      <t xml:space="preserve">Related services - Compilation of financial information or </t>
    </r>
    <r>
      <rPr>
        <sz val="11"/>
        <color rgb="FF00B050"/>
        <rFont val="Calibri"/>
        <family val="2"/>
        <scheme val="minor"/>
      </rPr>
      <t>AUP</t>
    </r>
  </si>
  <si>
    <t>Those will not meet the definition of assurance engagement</t>
  </si>
  <si>
    <t>Evaluating ICF</t>
  </si>
  <si>
    <t>Tax &amp; legal consultancy service</t>
  </si>
  <si>
    <t>Audit IT system</t>
  </si>
  <si>
    <t>Preparation of tax returns</t>
  </si>
  <si>
    <t>Special purpose financial statement audit</t>
  </si>
  <si>
    <t>Sustainability (Economic/Social/Environmental)</t>
  </si>
  <si>
    <t>Elements</t>
  </si>
  <si>
    <t>1.General purpose financial statement audit</t>
  </si>
  <si>
    <t>2. Evaluating ICF</t>
  </si>
  <si>
    <t>3. Audit IT system</t>
  </si>
  <si>
    <t>4. Special purpose financial statement audit</t>
  </si>
  <si>
    <t>5. Sustainability</t>
  </si>
  <si>
    <t>Statement of related party transactions</t>
  </si>
  <si>
    <t>3 party relationship </t>
  </si>
  <si>
    <t>Auditor/SH/MGT</t>
  </si>
  <si>
    <t>Audiotr/Regulator/Mgt of Zonto Lanka</t>
  </si>
  <si>
    <t>Auditor/TG/Mgt TSL</t>
  </si>
  <si>
    <t>Interbal controls</t>
  </si>
  <si>
    <t>IT system</t>
  </si>
  <si>
    <t>Special purpose Financial statement</t>
  </si>
  <si>
    <t>Sustainability</t>
  </si>
  <si>
    <t>Statement of related party transactions for 6 months ended 30th June 2018</t>
  </si>
  <si>
    <t>Criteria;</t>
  </si>
  <si>
    <t>COBIT</t>
  </si>
  <si>
    <t>LKAS/SLFRS/Bankers terms</t>
  </si>
  <si>
    <t>GRI</t>
  </si>
  <si>
    <t>LKAS 24,</t>
  </si>
  <si>
    <t>Outcome</t>
  </si>
  <si>
    <t>Opinion</t>
  </si>
  <si>
    <t xml:space="preserve"> - F/S are true &amp; fair view</t>
  </si>
  <si>
    <t xml:space="preserve"> - F/S are not true &amp; fair view</t>
  </si>
  <si>
    <r>
      <t xml:space="preserve">Engagement </t>
    </r>
    <r>
      <rPr>
        <b/>
        <sz val="11"/>
        <color rgb="FFFF0000"/>
        <rFont val="Calibri"/>
        <family val="2"/>
        <scheme val="minor"/>
      </rPr>
      <t>Acceptance</t>
    </r>
  </si>
  <si>
    <t>Code of ethics</t>
  </si>
  <si>
    <t>Must comply with 5 fundamental ethical requirement (FEP)</t>
  </si>
  <si>
    <t>Integrity</t>
  </si>
  <si>
    <t>Honest/straightforward</t>
  </si>
  <si>
    <t>Objectivity</t>
  </si>
  <si>
    <t>Not bias/Independent</t>
  </si>
  <si>
    <t>PC &amp; DC</t>
  </si>
  <si>
    <t>Knowledge/experience/Training</t>
  </si>
  <si>
    <t>Confidentiality</t>
  </si>
  <si>
    <t>Client confidential information should not disclosed to 3rd parties, unless it's required by the law to do so</t>
  </si>
  <si>
    <t>v</t>
  </si>
  <si>
    <t>Professional behaviors</t>
  </si>
  <si>
    <t>Should not bring discredit to profession</t>
  </si>
  <si>
    <t>SM</t>
  </si>
  <si>
    <t>Appropriate</t>
  </si>
  <si>
    <t>1. Identifiable 2.Evidance should Collectable</t>
  </si>
  <si>
    <t>Criteria</t>
  </si>
  <si>
    <t>Suitable</t>
  </si>
  <si>
    <t>1.Relevance 2.Completeness 3.Reliability 4.Neutrality 5.Understandability</t>
  </si>
  <si>
    <t>AE</t>
  </si>
  <si>
    <t>Sufficient &amp; appropriate</t>
  </si>
  <si>
    <t>Quantitative &amp; qualitative</t>
  </si>
  <si>
    <t>Written report with an opinon</t>
  </si>
  <si>
    <t>Why Auditing ?</t>
  </si>
  <si>
    <t>Agency theory/Agency conflict</t>
  </si>
  <si>
    <t>Principal</t>
  </si>
  <si>
    <t>Shareholders</t>
  </si>
  <si>
    <t>Management</t>
  </si>
  <si>
    <t>Agent</t>
  </si>
  <si>
    <t>Objective mismatch</t>
  </si>
  <si>
    <t>Salary/bonus</t>
  </si>
  <si>
    <t>Target</t>
  </si>
  <si>
    <t>10Mn</t>
  </si>
  <si>
    <t>10% salary increment/3 times bonus</t>
  </si>
  <si>
    <t>Actual</t>
  </si>
  <si>
    <t>9.9Mn</t>
  </si>
  <si>
    <t>No salary increment &amp; no bonus</t>
  </si>
  <si>
    <t>Manipulate</t>
  </si>
  <si>
    <t>10.1Mn</t>
  </si>
  <si>
    <t>Appoint auditor</t>
  </si>
  <si>
    <t>(Dep/provision)</t>
  </si>
  <si>
    <t>Level of Assurance</t>
  </si>
  <si>
    <t xml:space="preserve">1. Reasonable  assurance </t>
  </si>
  <si>
    <t xml:space="preserve">2. Limited assurance </t>
  </si>
  <si>
    <t>Positive form of expression</t>
  </si>
  <si>
    <t>Negetive form of expression</t>
  </si>
  <si>
    <t>Higher level assurance</t>
  </si>
  <si>
    <t>Lower level assurance</t>
  </si>
  <si>
    <t xml:space="preserve">SAAE - lower </t>
  </si>
  <si>
    <t>2mn fraud 
Sales</t>
  </si>
  <si>
    <t>More time/more cost/More staff</t>
  </si>
  <si>
    <t>Less time/less cost/less staff</t>
  </si>
  <si>
    <t>Opinion - F/Ss are not true &amp; Fairview</t>
  </si>
  <si>
    <t>Hint</t>
  </si>
  <si>
    <t>Good/bad</t>
  </si>
  <si>
    <t>to say bad I didn't come across anything</t>
  </si>
  <si>
    <t>Finacial statements are not true &amp; fair view</t>
  </si>
  <si>
    <t>To say financial statements are not true &amp; fair view we didn't come across anything</t>
  </si>
  <si>
    <t>Finacial statements are true &amp; fair view</t>
  </si>
  <si>
    <t>Audit of financial statement</t>
  </si>
  <si>
    <t>Review of Financial statement</t>
  </si>
  <si>
    <t>Kills - Inventory</t>
  </si>
  <si>
    <t>Physical inventory count</t>
  </si>
  <si>
    <t>X</t>
  </si>
  <si>
    <t>Fraud</t>
  </si>
  <si>
    <t>Audit</t>
  </si>
  <si>
    <t>Check inventory dispatched notes &amp; receiving notes</t>
  </si>
  <si>
    <t>Do</t>
  </si>
  <si>
    <t>Check inventory valuation (Cost Vs NRV)</t>
  </si>
  <si>
    <t>Identify slow moving &amp; non moving inventries</t>
  </si>
  <si>
    <t>Check inventory aging reports</t>
  </si>
  <si>
    <t>Not an Absolute assurance (100%)</t>
  </si>
  <si>
    <t>Ex: KPI</t>
  </si>
  <si>
    <t>100 Mn sales</t>
  </si>
  <si>
    <t>less than 2% labor turnover</t>
  </si>
  <si>
    <t>Difference between Internal Audit &amp; external Audit</t>
  </si>
  <si>
    <t>Internal Audit</t>
  </si>
  <si>
    <t>External Audit</t>
  </si>
  <si>
    <t xml:space="preserve">Auditing business processes - identify process weaknesses &amp; give recommendations </t>
  </si>
  <si>
    <t>Internal/external party - Reporting to Mgt</t>
  </si>
  <si>
    <t>External party - Independent</t>
  </si>
  <si>
    <t>Can be employee - earn salary</t>
  </si>
  <si>
    <t>Not an employee</t>
  </si>
  <si>
    <t xml:space="preserve">If internal, may not independent </t>
  </si>
  <si>
    <t>more Independent</t>
  </si>
  <si>
    <t>Ex:</t>
  </si>
  <si>
    <t>Value for money (VFM) audit</t>
  </si>
  <si>
    <t xml:space="preserve">Year end financial statement audit </t>
  </si>
  <si>
    <t>Information technology (IT) audit</t>
  </si>
  <si>
    <t>Financial audit</t>
  </si>
  <si>
    <t>Operational audit</t>
  </si>
  <si>
    <t>Procurement audit</t>
  </si>
  <si>
    <t>Value for money audits</t>
  </si>
  <si>
    <t>3 Es</t>
  </si>
  <si>
    <t>Economy</t>
  </si>
  <si>
    <r>
      <t xml:space="preserve">Quantity and quality of </t>
    </r>
    <r>
      <rPr>
        <sz val="11"/>
        <color rgb="FFFF0000"/>
        <rFont val="Calibri"/>
        <family val="2"/>
        <scheme val="minor"/>
      </rPr>
      <t>physical,human and financial resources</t>
    </r>
    <r>
      <rPr>
        <sz val="11"/>
        <color theme="1"/>
        <rFont val="Calibri"/>
        <family val="2"/>
        <scheme val="minor"/>
      </rPr>
      <t xml:space="preserve"> (inputs) at lowest cost</t>
    </r>
  </si>
  <si>
    <t>Ex- HRM is qualified engineer</t>
  </si>
  <si>
    <t>Salary 1Mn</t>
  </si>
  <si>
    <t>Efficiency</t>
  </si>
  <si>
    <t>maximum output for any given set of resource inputs, or it has minimum inputs for any given quantity and quality of product or service provided.</t>
  </si>
  <si>
    <t>Input 100 Fabric yard</t>
  </si>
  <si>
    <t>Out put should be 400 garments</t>
  </si>
  <si>
    <t>If that is less 400, less efficient</t>
  </si>
  <si>
    <t>Effectiveness</t>
  </si>
  <si>
    <t>how well an activity is achieving its policy objectives or other intended objectives.</t>
  </si>
  <si>
    <t>why? - Access control</t>
  </si>
  <si>
    <t>Keep 2 security guard &amp; fixed CCTV</t>
  </si>
  <si>
    <t xml:space="preserve">Auditing Process </t>
  </si>
  <si>
    <t>Material Misstatement</t>
  </si>
  <si>
    <t>Financial statements are Free from MM/Ture &amp; Fairview/present fairly</t>
  </si>
  <si>
    <t>Financial statements are not Free from MM/not Ture &amp; Fairview/not present fairly</t>
  </si>
  <si>
    <t>Objective of Auditing</t>
  </si>
  <si>
    <t>Provide RA -  whether Financial statements are Free from MM or not</t>
  </si>
  <si>
    <t>To provide Opinion</t>
  </si>
  <si>
    <t>What are we auditing?</t>
  </si>
  <si>
    <r>
      <t xml:space="preserve">Financial statemets </t>
    </r>
    <r>
      <rPr>
        <b/>
        <sz val="11"/>
        <color rgb="FFFF0000"/>
        <rFont val="Calibri"/>
        <family val="2"/>
        <scheme val="minor"/>
      </rPr>
      <t>Assertions</t>
    </r>
  </si>
  <si>
    <t>- Management representation</t>
  </si>
  <si>
    <t>Transaction level assertion</t>
  </si>
  <si>
    <t>1.Completeness</t>
  </si>
  <si>
    <r>
      <t xml:space="preserve">All transactions and events that </t>
    </r>
    <r>
      <rPr>
        <sz val="11"/>
        <color rgb="FFFF0000"/>
        <rFont val="Calibri"/>
        <family val="2"/>
        <scheme val="minor"/>
      </rPr>
      <t>should have been recorded have been recorded.</t>
    </r>
  </si>
  <si>
    <t>Eg: - Company has missed 100 sales invoices</t>
  </si>
  <si>
    <t>Transaction
 level</t>
  </si>
  <si>
    <t>Accounts balance
Level (C/F,B/F)</t>
  </si>
  <si>
    <t>Presentaion &amp; disclosure 
Level</t>
  </si>
  <si>
    <t>3 Levels of Assertion</t>
  </si>
  <si>
    <t>2.Occurance</t>
  </si>
  <si>
    <t>Notes</t>
  </si>
  <si>
    <t>Componant of F/S</t>
  </si>
  <si>
    <r>
      <t xml:space="preserve">Transactions and events that </t>
    </r>
    <r>
      <rPr>
        <sz val="11"/>
        <color rgb="FFFF0000"/>
        <rFont val="Calibri"/>
        <family val="2"/>
        <scheme val="minor"/>
      </rPr>
      <t>have been recorded have occurred and pertain to the entity.</t>
    </r>
  </si>
  <si>
    <t>Eg: - Company has recorded fake sales invoices</t>
  </si>
  <si>
    <t>Sales Order</t>
  </si>
  <si>
    <t>Invoice</t>
  </si>
  <si>
    <t>Dispatched note</t>
  </si>
  <si>
    <t>CFS</t>
  </si>
  <si>
    <t>3. Accuracy</t>
  </si>
  <si>
    <t>CIE</t>
  </si>
  <si>
    <r>
      <t xml:space="preserve">Amounts and other data relating to recorded transactions and events </t>
    </r>
    <r>
      <rPr>
        <sz val="11"/>
        <color rgb="FFFF0000"/>
        <rFont val="Calibri"/>
        <family val="2"/>
        <scheme val="minor"/>
      </rPr>
      <t>have been recorded appropriately.</t>
    </r>
  </si>
  <si>
    <t>Eg: - 100,000 invoice recorded as 10,000</t>
  </si>
  <si>
    <t>Income
expenses</t>
  </si>
  <si>
    <t>Assets
Liabilities
Equity</t>
  </si>
  <si>
    <t>Element of F/S</t>
  </si>
  <si>
    <t>4. Cut-off</t>
  </si>
  <si>
    <t>Prior year</t>
  </si>
  <si>
    <t>No transaction recorded relating to prior year or future in this Financial year</t>
  </si>
  <si>
    <t>Future</t>
  </si>
  <si>
    <t>1.Existence</t>
  </si>
  <si>
    <t>1.Occurrence and rights and obligations</t>
  </si>
  <si>
    <t>31/03/2021</t>
  </si>
  <si>
    <t>2.Completeness</t>
  </si>
  <si>
    <t>3. Valuation &amp; Allocation</t>
  </si>
  <si>
    <t>3.Classification and understandability</t>
  </si>
  <si>
    <t>5. Clasification</t>
  </si>
  <si>
    <t>4. Right &amp; obligation</t>
  </si>
  <si>
    <t>4.Accuracy and valuation</t>
  </si>
  <si>
    <r>
      <t xml:space="preserve">Transactions and events have been recorded in the </t>
    </r>
    <r>
      <rPr>
        <sz val="11"/>
        <color rgb="FFFF0000"/>
        <rFont val="Calibri"/>
        <family val="2"/>
        <scheme val="minor"/>
      </rPr>
      <t>proper accounts.</t>
    </r>
  </si>
  <si>
    <t>Accounts balance
Level</t>
  </si>
  <si>
    <r>
      <t xml:space="preserve">All Assets, liabilities and equity interests are </t>
    </r>
    <r>
      <rPr>
        <sz val="11"/>
        <color rgb="FFFF0000"/>
        <rFont val="Calibri"/>
        <family val="2"/>
        <scheme val="minor"/>
      </rPr>
      <t>exist.</t>
    </r>
  </si>
  <si>
    <t>Ex: - G/L - PPE- 100Mn</t>
  </si>
  <si>
    <t>Physically 99mn</t>
  </si>
  <si>
    <t>G/L - Debtor - 60Mn</t>
  </si>
  <si>
    <t>Call confirmation 58Mn</t>
  </si>
  <si>
    <r>
      <t xml:space="preserve">All assets, liabilities and equity interests that </t>
    </r>
    <r>
      <rPr>
        <sz val="11"/>
        <color rgb="FFFF0000"/>
        <rFont val="Calibri"/>
        <family val="2"/>
        <scheme val="minor"/>
      </rPr>
      <t>should have been recorded have been recorded.</t>
    </r>
    <r>
      <rPr>
        <sz val="11"/>
        <color theme="1"/>
        <rFont val="Calibri"/>
        <family val="2"/>
        <scheme val="minor"/>
      </rPr>
      <t xml:space="preserve">
</t>
    </r>
  </si>
  <si>
    <t xml:space="preserve">Ex: - </t>
  </si>
  <si>
    <t>Company has not recorded 100 machines in FAR &amp; G/L</t>
  </si>
  <si>
    <r>
      <t xml:space="preserve">Appropriate amounts and any </t>
    </r>
    <r>
      <rPr>
        <sz val="11"/>
        <color rgb="FFFF0000"/>
        <rFont val="Calibri"/>
        <family val="2"/>
        <scheme val="minor"/>
      </rPr>
      <t>resulting valuation or allocation adjustments have been appropriately recorded.</t>
    </r>
  </si>
  <si>
    <t>LKAS 16 - PPE valuation- Revaluation or cost method</t>
  </si>
  <si>
    <t>LKAS2: - Lower of cost or NRV</t>
  </si>
  <si>
    <t>Pending litigation : - make provisions (Allocation)</t>
  </si>
  <si>
    <r>
      <t xml:space="preserve">The entity holds or controls the </t>
    </r>
    <r>
      <rPr>
        <sz val="11"/>
        <color rgb="FFFF0000"/>
        <rFont val="Calibri"/>
        <family val="2"/>
        <scheme val="minor"/>
      </rPr>
      <t>rights to assets, and liabilities are the obligations of the entity</t>
    </r>
  </si>
  <si>
    <t>Ex: - Check deed or land &amp; vehicle registration books - Rights</t>
  </si>
  <si>
    <t>check Loan agreement - Obligation</t>
  </si>
  <si>
    <t>General Principles of Auditing</t>
  </si>
  <si>
    <t>Audit trade debtors</t>
  </si>
  <si>
    <t>Testing - Auditor</t>
  </si>
  <si>
    <t>Govern the audit</t>
  </si>
  <si>
    <t>Obtain confirmation from debtors</t>
  </si>
  <si>
    <t>Debtors subledger match to debtors control A/C</t>
  </si>
  <si>
    <t>Debtors C/A</t>
  </si>
  <si>
    <t xml:space="preserve">Sub ledger </t>
  </si>
  <si>
    <t>ABC Ltd</t>
  </si>
  <si>
    <t>30mn</t>
  </si>
  <si>
    <t>3. Valuation</t>
  </si>
  <si>
    <t>Check provision for doubtful debtors/Bad debt</t>
  </si>
  <si>
    <t>XYZ Ltd</t>
  </si>
  <si>
    <t>4. Right</t>
  </si>
  <si>
    <t xml:space="preserve">Check sales invoices </t>
  </si>
  <si>
    <t>PQR Ltd</t>
  </si>
  <si>
    <t>Bad debt</t>
  </si>
  <si>
    <t>1.Professional Scepticism</t>
  </si>
  <si>
    <t>2.Professional judgment</t>
  </si>
  <si>
    <t>3.Code of Ethics</t>
  </si>
  <si>
    <t>toatl</t>
  </si>
  <si>
    <t>Fundamental ethical principles</t>
  </si>
  <si>
    <t>01. Intergrity</t>
  </si>
  <si>
    <t>Auditing JMC</t>
  </si>
  <si>
    <t xml:space="preserve">Value </t>
  </si>
  <si>
    <t>Being alert</t>
  </si>
  <si>
    <t>Questioning mind set</t>
  </si>
  <si>
    <t>02. Objectivity</t>
  </si>
  <si>
    <t>ABC ltd - call external confirmation</t>
  </si>
  <si>
    <t>2.8Mn</t>
  </si>
  <si>
    <t>03. PC &amp; DC</t>
  </si>
  <si>
    <t>JMC ltd - Ledger balance</t>
  </si>
  <si>
    <t>3 Mn</t>
  </si>
  <si>
    <t>Knowledge</t>
  </si>
  <si>
    <t>Experience</t>
  </si>
  <si>
    <t>Skills</t>
  </si>
  <si>
    <t>04. Confidentiality</t>
  </si>
  <si>
    <r>
      <t xml:space="preserve">1. Audit evidence are </t>
    </r>
    <r>
      <rPr>
        <sz val="11"/>
        <color rgb="FFFF0000"/>
        <rFont val="Calibri"/>
        <family val="2"/>
        <scheme val="minor"/>
      </rPr>
      <t>contradict</t>
    </r>
    <r>
      <rPr>
        <sz val="11"/>
        <color theme="1"/>
        <rFont val="Calibri"/>
        <family val="2"/>
        <scheme val="minor"/>
      </rPr>
      <t xml:space="preserve"> with other audit evidence obtained</t>
    </r>
  </si>
  <si>
    <t>05. Professional behaviour</t>
  </si>
  <si>
    <t>100 Invoices</t>
  </si>
  <si>
    <r>
      <t xml:space="preserve">2. When auditor receive </t>
    </r>
    <r>
      <rPr>
        <sz val="11"/>
        <color rgb="FFFF0000"/>
        <rFont val="Calibri"/>
        <family val="2"/>
        <scheme val="minor"/>
      </rPr>
      <t>less reliable documents</t>
    </r>
  </si>
  <si>
    <t>01. Audit opinion</t>
  </si>
  <si>
    <t>90 original</t>
  </si>
  <si>
    <t>3. Fraud risk factors</t>
  </si>
  <si>
    <t>02.SAAE</t>
  </si>
  <si>
    <t xml:space="preserve">10 copies </t>
  </si>
  <si>
    <t>SALuS 240</t>
  </si>
  <si>
    <t>03.Risk assessment</t>
  </si>
  <si>
    <t>1.Opportunity</t>
  </si>
  <si>
    <t>04. Audit of mgt judgment - Dep'/Provision</t>
  </si>
  <si>
    <t>05. N.T.E - Audit procedures</t>
  </si>
  <si>
    <t>06.Audit materiality</t>
  </si>
  <si>
    <t>3.Incentive
pressure</t>
  </si>
  <si>
    <t>2.Attitude</t>
  </si>
  <si>
    <r>
      <t xml:space="preserve">Professional Scepticism </t>
    </r>
    <r>
      <rPr>
        <sz val="11"/>
        <color rgb="FFFF0000"/>
        <rFont val="Calibri"/>
        <family val="2"/>
        <scheme val="minor"/>
      </rPr>
      <t>does not mean,</t>
    </r>
  </si>
  <si>
    <t>- Everything is open to a doubt &amp; must be investigated closely</t>
  </si>
  <si>
    <t xml:space="preserve"> - Doubting management honesty</t>
  </si>
  <si>
    <t>Misstatement</t>
  </si>
  <si>
    <t>Audit Risk</t>
  </si>
  <si>
    <r>
      <t xml:space="preserve">‘The risk that the auditor </t>
    </r>
    <r>
      <rPr>
        <b/>
        <sz val="11"/>
        <color rgb="FFFF0000"/>
        <rFont val="Calibri"/>
        <family val="2"/>
        <scheme val="minor"/>
      </rPr>
      <t>expresses an inappropriate audit opinion</t>
    </r>
    <r>
      <rPr>
        <sz val="11"/>
        <color theme="1"/>
        <rFont val="Calibri"/>
        <family val="2"/>
        <scheme val="minor"/>
      </rPr>
      <t xml:space="preserve"> when the financial statements are</t>
    </r>
    <r>
      <rPr>
        <b/>
        <sz val="11"/>
        <color rgb="FFFF0000"/>
        <rFont val="Calibri"/>
        <family val="2"/>
        <scheme val="minor"/>
      </rPr>
      <t xml:space="preserve"> materially misstated</t>
    </r>
    <r>
      <rPr>
        <sz val="11"/>
        <color theme="1"/>
        <rFont val="Calibri"/>
        <family val="2"/>
        <scheme val="minor"/>
      </rPr>
      <t xml:space="preserve">. </t>
    </r>
  </si>
  <si>
    <t>Business Risk</t>
  </si>
  <si>
    <t>Fruad</t>
  </si>
  <si>
    <t>Company replaces &amp; repairer their plant &amp; machinery with new technology</t>
  </si>
  <si>
    <r>
      <t>AR=</t>
    </r>
    <r>
      <rPr>
        <sz val="11"/>
        <color rgb="FFC00000"/>
        <rFont val="Calibri"/>
        <family val="2"/>
        <scheme val="minor"/>
      </rPr>
      <t xml:space="preserve">IR </t>
    </r>
    <r>
      <rPr>
        <sz val="11"/>
        <color theme="1"/>
        <rFont val="Calibri"/>
        <family val="2"/>
        <scheme val="minor"/>
      </rPr>
      <t xml:space="preserve">x </t>
    </r>
    <r>
      <rPr>
        <sz val="11"/>
        <color rgb="FFC00000"/>
        <rFont val="Calibri"/>
        <family val="2"/>
        <scheme val="minor"/>
      </rPr>
      <t>CR</t>
    </r>
    <r>
      <rPr>
        <sz val="11"/>
        <color theme="1"/>
        <rFont val="Calibri"/>
        <family val="2"/>
        <scheme val="minor"/>
      </rPr>
      <t xml:space="preserve"> x DR</t>
    </r>
  </si>
  <si>
    <t>Error</t>
  </si>
  <si>
    <t>BR</t>
  </si>
  <si>
    <t>Staff training cost increase/Employees lose their jobs/Employee dissatisfaction</t>
  </si>
  <si>
    <t>Risk of Material Misstatement</t>
  </si>
  <si>
    <r>
      <t>Detection Risk</t>
    </r>
    <r>
      <rPr>
        <b/>
        <sz val="11"/>
        <color rgb="FFFF0000"/>
        <rFont val="Calibri"/>
        <family val="2"/>
        <scheme val="minor"/>
      </rPr>
      <t xml:space="preserve"> (DR)</t>
    </r>
    <r>
      <rPr>
        <sz val="11"/>
        <color theme="1"/>
        <rFont val="Calibri"/>
        <family val="2"/>
        <scheme val="minor"/>
      </rPr>
      <t xml:space="preserve"> - Auditor failed to detect MM due to </t>
    </r>
    <r>
      <rPr>
        <sz val="11"/>
        <color rgb="FFFF0000"/>
        <rFont val="Calibri"/>
        <family val="2"/>
        <scheme val="minor"/>
      </rPr>
      <t xml:space="preserve">inefficient </t>
    </r>
    <r>
      <rPr>
        <sz val="11"/>
        <color theme="1"/>
        <rFont val="Calibri"/>
        <family val="2"/>
        <scheme val="minor"/>
      </rPr>
      <t>audit procedures</t>
    </r>
  </si>
  <si>
    <t>AR</t>
  </si>
  <si>
    <t>Risk of charging replacement cost to P&amp;L/ Risk of capitalizing repair cost</t>
  </si>
  <si>
    <t>(Lack of Ics)</t>
  </si>
  <si>
    <t>Opnion</t>
  </si>
  <si>
    <t>FSs are True &amp; Fairview</t>
  </si>
  <si>
    <r>
      <t xml:space="preserve">FSs are </t>
    </r>
    <r>
      <rPr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True &amp; Fairview</t>
    </r>
  </si>
  <si>
    <r>
      <t xml:space="preserve">FSs are </t>
    </r>
    <r>
      <rPr>
        <sz val="11"/>
        <color rgb="FFFF0000"/>
        <rFont val="Calibri"/>
        <family val="2"/>
        <scheme val="minor"/>
      </rPr>
      <t xml:space="preserve">not </t>
    </r>
    <r>
      <rPr>
        <sz val="11"/>
        <color theme="1"/>
        <rFont val="Calibri"/>
        <family val="2"/>
        <scheme val="minor"/>
      </rPr>
      <t>True &amp; Fairview</t>
    </r>
  </si>
  <si>
    <r>
      <t xml:space="preserve">Inherent Risk </t>
    </r>
    <r>
      <rPr>
        <b/>
        <sz val="11"/>
        <color rgb="FFFF0000"/>
        <rFont val="Calibri"/>
        <family val="2"/>
        <scheme val="minor"/>
      </rPr>
      <t>(IR)</t>
    </r>
    <r>
      <rPr>
        <sz val="11"/>
        <color theme="1"/>
        <rFont val="Calibri"/>
        <family val="2"/>
        <scheme val="minor"/>
      </rPr>
      <t xml:space="preserve">
(Assuming that there are no ICs)</t>
    </r>
  </si>
  <si>
    <r>
      <t xml:space="preserve">Control Risk </t>
    </r>
    <r>
      <rPr>
        <b/>
        <sz val="11"/>
        <color rgb="FFFF0000"/>
        <rFont val="Calibri"/>
        <family val="2"/>
        <scheme val="minor"/>
      </rPr>
      <t>(CR)</t>
    </r>
    <r>
      <rPr>
        <sz val="11"/>
        <color theme="1"/>
        <rFont val="Calibri"/>
        <family val="2"/>
        <scheme val="minor"/>
      </rPr>
      <t xml:space="preserve">
(Controls are there, but not effective)</t>
    </r>
  </si>
  <si>
    <t>MM</t>
  </si>
  <si>
    <r>
      <rPr>
        <b/>
        <sz val="11"/>
        <color rgb="FFFF0000"/>
        <rFont val="Calibri"/>
        <family val="2"/>
        <scheme val="minor"/>
      </rPr>
      <t>NO</t>
    </r>
    <r>
      <rPr>
        <sz val="11"/>
        <color theme="1"/>
        <rFont val="Calibri"/>
        <family val="2"/>
        <scheme val="minor"/>
      </rPr>
      <t xml:space="preserve"> - Bank rec/3WM/Stock verification</t>
    </r>
  </si>
  <si>
    <t>Bank recs are prepared, but not reviewed</t>
  </si>
  <si>
    <t>Audit Risk (AR)=</t>
  </si>
  <si>
    <t>IR x CR x DR</t>
  </si>
  <si>
    <t>IR &amp; CR - Beyond control of auditor</t>
  </si>
  <si>
    <t>DR - within the control of auditor</t>
  </si>
  <si>
    <t>Ways of reducing audit risk</t>
  </si>
  <si>
    <t>Planning the audit well</t>
  </si>
  <si>
    <t>Aggregated with other misstatement</t>
  </si>
  <si>
    <t xml:space="preserve">Assignment of more experience personal </t>
  </si>
  <si>
    <t>Apply professional scepticism</t>
  </si>
  <si>
    <t>Increased supervision</t>
  </si>
  <si>
    <t>Individually</t>
  </si>
  <si>
    <t>Increase sample size</t>
  </si>
  <si>
    <t>IR</t>
  </si>
  <si>
    <r>
      <t>This is the</t>
    </r>
    <r>
      <rPr>
        <sz val="11"/>
        <color rgb="FF00B050"/>
        <rFont val="Calibri"/>
        <family val="2"/>
        <scheme val="minor"/>
      </rPr>
      <t xml:space="preserve"> susceptibility of an assertion about a class of transaction, account balance, or disclosure to a misstatement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70C0"/>
        <rFont val="Calibri"/>
        <family val="2"/>
        <scheme val="minor"/>
      </rPr>
      <t>that could be material, either individually or when aggregated with other misstatements</t>
    </r>
    <r>
      <rPr>
        <sz val="11"/>
        <color theme="1"/>
        <rFont val="Calibri"/>
        <family val="2"/>
        <scheme val="minor"/>
      </rPr>
      <t xml:space="preserve">, </t>
    </r>
    <r>
      <rPr>
        <sz val="11"/>
        <color rgb="FFFF0000"/>
        <rFont val="Calibri"/>
        <family val="2"/>
        <scheme val="minor"/>
      </rPr>
      <t>before consideration of any related controls.</t>
    </r>
  </si>
  <si>
    <t>CR</t>
  </si>
  <si>
    <r>
      <t xml:space="preserve">This is the risk that a </t>
    </r>
    <r>
      <rPr>
        <sz val="11"/>
        <color rgb="FF0070C0"/>
        <rFont val="Calibri"/>
        <family val="2"/>
        <scheme val="minor"/>
      </rPr>
      <t>misstatement could occur</t>
    </r>
    <r>
      <rPr>
        <sz val="11"/>
        <color rgb="FF00B050"/>
        <rFont val="Calibri"/>
        <family val="2"/>
        <scheme val="minor"/>
      </rPr>
      <t xml:space="preserve"> in an assertion about a class of transaction, account balance or disclosure</t>
    </r>
    <r>
      <rPr>
        <sz val="11"/>
        <color theme="1"/>
        <rFont val="Calibri"/>
        <family val="2"/>
        <scheme val="minor"/>
      </rPr>
      <t>, and that the misstatement c</t>
    </r>
    <r>
      <rPr>
        <sz val="11"/>
        <color rgb="FF0070C0"/>
        <rFont val="Calibri"/>
        <family val="2"/>
        <scheme val="minor"/>
      </rPr>
      <t>ould be material, either individually or when aggregated with other misstatements</t>
    </r>
    <r>
      <rPr>
        <sz val="11"/>
        <color theme="1"/>
        <rFont val="Calibri"/>
        <family val="2"/>
        <scheme val="minor"/>
      </rPr>
      <t xml:space="preserve">, and </t>
    </r>
    <r>
      <rPr>
        <sz val="11"/>
        <color rgb="FFFF0000"/>
        <rFont val="Calibri"/>
        <family val="2"/>
        <scheme val="minor"/>
      </rPr>
      <t>will not be prevented or detected and corrected, on a timely basis, by the entity’s internal control.</t>
    </r>
  </si>
  <si>
    <t>DR</t>
  </si>
  <si>
    <r>
      <t xml:space="preserve">This is the risk that the </t>
    </r>
    <r>
      <rPr>
        <sz val="11"/>
        <color rgb="FFFF0000"/>
        <rFont val="Calibri"/>
        <family val="2"/>
        <scheme val="minor"/>
      </rPr>
      <t>procedures performed by the auditor</t>
    </r>
    <r>
      <rPr>
        <sz val="11"/>
        <color theme="1"/>
        <rFont val="Calibri"/>
        <family val="2"/>
        <scheme val="minor"/>
      </rPr>
      <t xml:space="preserve"> to reduce audit risk to an acceptably low level </t>
    </r>
    <r>
      <rPr>
        <sz val="11"/>
        <color rgb="FFFF0000"/>
        <rFont val="Calibri"/>
        <family val="2"/>
        <scheme val="minor"/>
      </rPr>
      <t>will not detect a</t>
    </r>
    <r>
      <rPr>
        <sz val="11"/>
        <color theme="1"/>
        <rFont val="Calibri"/>
        <family val="2"/>
        <scheme val="minor"/>
      </rPr>
      <t xml:space="preserve"> misstatement that exists and that could be material, either individually or when aggregated with other misstatements</t>
    </r>
  </si>
  <si>
    <r>
      <t xml:space="preserve">Audit </t>
    </r>
    <r>
      <rPr>
        <b/>
        <sz val="11"/>
        <color rgb="FFFF0000"/>
        <rFont val="Calibri"/>
        <family val="2"/>
        <scheme val="minor"/>
      </rPr>
      <t>Procedures</t>
    </r>
  </si>
  <si>
    <t xml:space="preserve">Why? </t>
  </si>
  <si>
    <t>To collect SAAE</t>
  </si>
  <si>
    <t>To provide reasonable assurance</t>
  </si>
  <si>
    <t>31//03/2020</t>
  </si>
  <si>
    <t>Risk assessment Procedures</t>
  </si>
  <si>
    <t>Further audit procedures</t>
  </si>
  <si>
    <t>6 month</t>
  </si>
  <si>
    <t>30/09/2019</t>
  </si>
  <si>
    <t>RAP</t>
  </si>
  <si>
    <t>FAP</t>
  </si>
  <si>
    <t>Interim Audit</t>
  </si>
  <si>
    <t>Yearend statutory audit</t>
  </si>
  <si>
    <t>Inquiry about cash management process</t>
  </si>
  <si>
    <t>3 Months</t>
  </si>
  <si>
    <t>Test of controls</t>
  </si>
  <si>
    <t>Substantive procedures</t>
  </si>
  <si>
    <t>( Apply AP to TA/AB/PD)</t>
  </si>
  <si>
    <t>If interim audit has performed - 2 month</t>
  </si>
  <si>
    <t>High</t>
  </si>
  <si>
    <t>TOC - Risk low</t>
  </si>
  <si>
    <t>SP - risk high</t>
  </si>
  <si>
    <t>Risk of MM</t>
  </si>
  <si>
    <t>(Test operating effectiveness of ICs)</t>
  </si>
  <si>
    <r>
      <t xml:space="preserve">- Check </t>
    </r>
    <r>
      <rPr>
        <sz val="11"/>
        <color rgb="FF92D050"/>
        <rFont val="Calibri"/>
        <family val="2"/>
        <scheme val="minor"/>
      </rPr>
      <t>segregation of duties</t>
    </r>
  </si>
  <si>
    <r>
      <t xml:space="preserve">- Check </t>
    </r>
    <r>
      <rPr>
        <sz val="11"/>
        <color rgb="FF92D050"/>
        <rFont val="Calibri"/>
        <family val="2"/>
        <scheme val="minor"/>
      </rPr>
      <t>approval</t>
    </r>
    <r>
      <rPr>
        <sz val="11"/>
        <color theme="1"/>
        <rFont val="Calibri"/>
        <family val="2"/>
        <scheme val="minor"/>
      </rPr>
      <t xml:space="preserve"> for sale invoices</t>
    </r>
  </si>
  <si>
    <t>Substantive analytical procedures</t>
  </si>
  <si>
    <t>Test of detail</t>
  </si>
  <si>
    <t>Internal controls are effective</t>
  </si>
  <si>
    <r>
      <t xml:space="preserve">- Re preform </t>
    </r>
    <r>
      <rPr>
        <sz val="11"/>
        <color rgb="FF92D050"/>
        <rFont val="Calibri"/>
        <family val="2"/>
        <scheme val="minor"/>
      </rPr>
      <t>bank rec</t>
    </r>
  </si>
  <si>
    <t>SAP</t>
  </si>
  <si>
    <t>TOD</t>
  </si>
  <si>
    <r>
      <t xml:space="preserve">Internal controls are </t>
    </r>
    <r>
      <rPr>
        <sz val="11"/>
        <color rgb="FFC0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effective</t>
    </r>
  </si>
  <si>
    <r>
      <t xml:space="preserve">- Perform </t>
    </r>
    <r>
      <rPr>
        <sz val="11"/>
        <color rgb="FF92D050"/>
        <rFont val="Calibri"/>
        <family val="2"/>
        <scheme val="minor"/>
      </rPr>
      <t>physical assets verification</t>
    </r>
  </si>
  <si>
    <t>- Ratio calculation</t>
  </si>
  <si>
    <t>Detail testing of TA,AB,P&amp;D</t>
  </si>
  <si>
    <t xml:space="preserve">TOD </t>
  </si>
  <si>
    <t xml:space="preserve"> - Trend analysis</t>
  </si>
  <si>
    <t>Revenue</t>
  </si>
  <si>
    <t xml:space="preserve"> - Reasonableness test</t>
  </si>
  <si>
    <t>Approval for invoices</t>
  </si>
  <si>
    <t>Nature Audit procedure to collect SAAE</t>
  </si>
  <si>
    <t>19/2020</t>
  </si>
  <si>
    <t>20/2021</t>
  </si>
  <si>
    <t>Amounts &amp; description appropriate</t>
  </si>
  <si>
    <t>Inquiry</t>
  </si>
  <si>
    <t>Ratio</t>
  </si>
  <si>
    <t>GP margin/NP margin/ROCE/ROE</t>
  </si>
  <si>
    <t>GP marging</t>
  </si>
  <si>
    <t>Check Dispatch notes</t>
  </si>
  <si>
    <t>Inspection</t>
  </si>
  <si>
    <t>Trend analysis</t>
  </si>
  <si>
    <t>AP dyas</t>
  </si>
  <si>
    <t>Check aprroval for dispatch notes</t>
  </si>
  <si>
    <t>Observation</t>
  </si>
  <si>
    <t>Oct</t>
  </si>
  <si>
    <t>Nov</t>
  </si>
  <si>
    <t>Dec</t>
  </si>
  <si>
    <t>Jan</t>
  </si>
  <si>
    <t>Check inventory records</t>
  </si>
  <si>
    <t>Re- calculation</t>
  </si>
  <si>
    <t>Dep/Interest</t>
  </si>
  <si>
    <t>Sales - keels</t>
  </si>
  <si>
    <t>8Mn</t>
  </si>
  <si>
    <t>Check sales book</t>
  </si>
  <si>
    <t>Re - Performance</t>
  </si>
  <si>
    <t>Bank rec/ Sale rec / paroll rec</t>
  </si>
  <si>
    <t>Check cash book/Debtor</t>
  </si>
  <si>
    <t>Analytical procedure</t>
  </si>
  <si>
    <t>Reasonableness test</t>
  </si>
  <si>
    <t>Check security records</t>
  </si>
  <si>
    <t>CA-PPE</t>
  </si>
  <si>
    <t>Dep - P&amp;L</t>
  </si>
  <si>
    <t>9Mn</t>
  </si>
  <si>
    <t>Loan Vs Interest</t>
  </si>
  <si>
    <t>Sales Vs Sales distribution cost</t>
  </si>
  <si>
    <t>Head count Vs salary</t>
  </si>
  <si>
    <t>SLAUS-300 - Audit planning</t>
  </si>
  <si>
    <t>Auditor's requirement</t>
  </si>
  <si>
    <t>Direction</t>
  </si>
  <si>
    <t>High risk areas</t>
  </si>
  <si>
    <t>Scope</t>
  </si>
  <si>
    <t>How many branches/subsidiaries/LAKS/CBSL/Industry specific laws</t>
  </si>
  <si>
    <t>Time</t>
  </si>
  <si>
    <t>2 Months</t>
  </si>
  <si>
    <t>Audit partner</t>
  </si>
  <si>
    <t>Staff</t>
  </si>
  <si>
    <t>after 6 months</t>
  </si>
  <si>
    <t>Audit manager</t>
  </si>
  <si>
    <t>Interim audit</t>
  </si>
  <si>
    <t>Senior auditor</t>
  </si>
  <si>
    <t>Audit staff -10</t>
  </si>
  <si>
    <t>OAS</t>
  </si>
  <si>
    <t>AP</t>
  </si>
  <si>
    <t>Importance of planning</t>
  </si>
  <si>
    <t>1.Help the auditor focus on high risk areas - Direction</t>
  </si>
  <si>
    <t>2.Help the auditor identify and resolve potential problems on a timely basis</t>
  </si>
  <si>
    <t>3.Help the auditor properly organise and manage the audit</t>
  </si>
  <si>
    <t>4.Assist in the selection of appropriate team members and assignment of work to 
them</t>
  </si>
  <si>
    <t>5.Facilitate the direction, supervision and review of work</t>
  </si>
  <si>
    <t xml:space="preserve">Interim Audit </t>
  </si>
  <si>
    <t>Final audit</t>
  </si>
  <si>
    <t xml:space="preserve">After 6 months </t>
  </si>
  <si>
    <t>Year end audit</t>
  </si>
  <si>
    <t>Optional</t>
  </si>
  <si>
    <t>Compulsory</t>
  </si>
  <si>
    <t>Testing ICs &amp; perform TOC</t>
  </si>
  <si>
    <t>Perform SP</t>
  </si>
  <si>
    <t>Interim audit help on the timing of final audit</t>
  </si>
  <si>
    <t>Express final opinion</t>
  </si>
  <si>
    <t>Examples of items included in the audit plan could be</t>
  </si>
  <si>
    <t>Timetable of planned audit work</t>
  </si>
  <si>
    <t>Allocation of work to audit team members</t>
  </si>
  <si>
    <t>Audit procedures for each major account area (eg inventory, receivables, cash)</t>
  </si>
  <si>
    <r>
      <t xml:space="preserve">SLAuS 315 - </t>
    </r>
    <r>
      <rPr>
        <sz val="11"/>
        <color rgb="FFFF0000"/>
        <rFont val="Calibri"/>
        <family val="2"/>
        <scheme val="minor"/>
      </rPr>
      <t>Identify &amp; assessing the risk of MM</t>
    </r>
    <r>
      <rPr>
        <sz val="11"/>
        <color theme="1"/>
        <rFont val="Calibri"/>
        <family val="2"/>
        <scheme val="minor"/>
      </rPr>
      <t xml:space="preserve"> through </t>
    </r>
    <r>
      <rPr>
        <sz val="11"/>
        <color rgb="FFFF0000"/>
        <rFont val="Calibri"/>
        <family val="2"/>
        <scheme val="minor"/>
      </rPr>
      <t>Understanding the entity and its environment</t>
    </r>
  </si>
  <si>
    <t>What?</t>
  </si>
  <si>
    <t>To identify and assess the risks of MM</t>
  </si>
  <si>
    <t>Perform RAP</t>
  </si>
  <si>
    <t>To design and perform FAP</t>
  </si>
  <si>
    <t>Industry, regulatory and other external factors</t>
  </si>
  <si>
    <t>To  exercise audit judgement,</t>
  </si>
  <si>
    <t>Nature of the entity</t>
  </si>
  <si>
    <t>Ex: Materiality</t>
  </si>
  <si>
    <t>Entity's selection and application of accounting policies</t>
  </si>
  <si>
    <t>Objectives and strategies and related business risks</t>
  </si>
  <si>
    <t>KPI</t>
  </si>
  <si>
    <t>Ex:- Profit base bonus</t>
  </si>
  <si>
    <t>Prior period knowledge</t>
  </si>
  <si>
    <t>ICs</t>
  </si>
  <si>
    <t>Check wedsite</t>
  </si>
  <si>
    <t>Enquiries of management, appropriate individuals within the internal audit function and others within the entity</t>
  </si>
  <si>
    <t>Check Annual report</t>
  </si>
  <si>
    <t>Inspect magazine published by them</t>
  </si>
  <si>
    <t>Check FSs</t>
  </si>
  <si>
    <t>4 Steps</t>
  </si>
  <si>
    <t>Significant risks</t>
  </si>
  <si>
    <t>KPI-Sales target given to marketing manager may result in overstating revenue</t>
  </si>
  <si>
    <r>
      <rPr>
        <sz val="11"/>
        <color rgb="FFFF0000"/>
        <rFont val="Calibri"/>
        <family val="2"/>
        <scheme val="minor"/>
      </rPr>
      <t>Identify risks</t>
    </r>
    <r>
      <rPr>
        <sz val="11"/>
        <color theme="1"/>
        <rFont val="Calibri"/>
        <family val="2"/>
        <scheme val="minor"/>
      </rPr>
      <t xml:space="preserve"> throughout the process of obtaining an understanding</t>
    </r>
  </si>
  <si>
    <r>
      <t>Significant risks are</t>
    </r>
    <r>
      <rPr>
        <sz val="11"/>
        <color rgb="FFFF0000"/>
        <rFont val="Calibri"/>
        <family val="2"/>
        <scheme val="minor"/>
      </rPr>
      <t xml:space="preserve"> complex or unusual transactions</t>
    </r>
    <r>
      <rPr>
        <sz val="11"/>
        <color theme="1"/>
        <rFont val="Calibri"/>
        <family val="2"/>
        <scheme val="minor"/>
      </rPr>
      <t xml:space="preserve"> that may indicate fraud, or other special risks</t>
    </r>
  </si>
  <si>
    <t>Yes - Sales can be manipulate</t>
  </si>
  <si>
    <r>
      <rPr>
        <sz val="11"/>
        <color rgb="FFFF0000"/>
        <rFont val="Calibri"/>
        <family val="2"/>
        <scheme val="minor"/>
      </rPr>
      <t>Assess the identified risks</t>
    </r>
    <r>
      <rPr>
        <sz val="11"/>
        <color theme="1"/>
        <rFont val="Calibri"/>
        <family val="2"/>
        <scheme val="minor"/>
      </rPr>
      <t xml:space="preserve"> and evaluate whether they relate more</t>
    </r>
    <r>
      <rPr>
        <sz val="11"/>
        <color rgb="FFFF0000"/>
        <rFont val="Calibri"/>
        <family val="2"/>
        <scheme val="minor"/>
      </rPr>
      <t xml:space="preserve"> pervasively to the financial statements as a whole</t>
    </r>
  </si>
  <si>
    <r>
      <t xml:space="preserve">Significant risks are those that require </t>
    </r>
    <r>
      <rPr>
        <sz val="11"/>
        <color rgb="FFFF0000"/>
        <rFont val="Calibri"/>
        <family val="2"/>
        <scheme val="minor"/>
      </rPr>
      <t>special audit consideration</t>
    </r>
  </si>
  <si>
    <t>Occurrence &amp; Completeness - Revenue can be overstated</t>
  </si>
  <si>
    <r>
      <rPr>
        <sz val="11"/>
        <color rgb="FFFF0000"/>
        <rFont val="Calibri"/>
        <family val="2"/>
        <scheme val="minor"/>
      </rPr>
      <t>Relate the risks</t>
    </r>
    <r>
      <rPr>
        <sz val="11"/>
        <color theme="1"/>
        <rFont val="Calibri"/>
        <family val="2"/>
        <scheme val="minor"/>
      </rPr>
      <t xml:space="preserve"> to what can go wrong at the assertion level</t>
    </r>
  </si>
  <si>
    <t>Eg</t>
  </si>
  <si>
    <t>Highly probable</t>
  </si>
  <si>
    <r>
      <t xml:space="preserve">Consider the </t>
    </r>
    <r>
      <rPr>
        <sz val="11"/>
        <color rgb="FFFF0000"/>
        <rFont val="Calibri"/>
        <family val="2"/>
        <scheme val="minor"/>
      </rPr>
      <t>likelihood</t>
    </r>
    <r>
      <rPr>
        <sz val="11"/>
        <color theme="1"/>
        <rFont val="Calibri"/>
        <family val="2"/>
        <scheme val="minor"/>
      </rPr>
      <t xml:space="preserve"> of the risks causing a material misstatement</t>
    </r>
  </si>
  <si>
    <t xml:space="preserve"> Risk of fraud </t>
  </si>
  <si>
    <t> Its relationship with recent economic, accounting or other developments (SLFRS9/SLFRS16)</t>
  </si>
  <si>
    <t>Entire Cash management process handled by one person</t>
  </si>
  <si>
    <t> The degree of subjectivity in the financial information (Revaluation/provision for pending litigations)</t>
  </si>
  <si>
    <t>Yes- Fraud risk</t>
  </si>
  <si>
    <t> It is an unusual transaction (Food city - 500,000)</t>
  </si>
  <si>
    <t>Completeness &amp; accuracy of cash</t>
  </si>
  <si>
    <t> It is a significant transaction with a related party (Parent purchase RM from subsidiary)</t>
  </si>
  <si>
    <t> The complexity of the transaction (Valuation of biological assets)</t>
  </si>
  <si>
    <t>SLAuS 330 - Responding to the risk assessment</t>
  </si>
  <si>
    <t>Transaction level</t>
  </si>
  <si>
    <t>Financial statement level risk</t>
  </si>
  <si>
    <t>Particular assertion level risk</t>
  </si>
  <si>
    <t>Accounts balance level</t>
  </si>
  <si>
    <t>Impact on entire financial statements</t>
  </si>
  <si>
    <t xml:space="preserve">Presentation &amp; disclosure level </t>
  </si>
  <si>
    <t>Finance manger left close to year end</t>
  </si>
  <si>
    <t>Some assets are not depreciated</t>
  </si>
  <si>
    <t>Company decided to go for listing (IPO)</t>
  </si>
  <si>
    <t>Understatement of revenue due to missing invoices</t>
  </si>
  <si>
    <t>Change in senior management</t>
  </si>
  <si>
    <t>New finance manager has business administration degree</t>
  </si>
  <si>
    <t>Covid-19</t>
  </si>
  <si>
    <t>Food city</t>
  </si>
  <si>
    <t>Overall response</t>
  </si>
  <si>
    <t>Assertion level response</t>
  </si>
  <si>
    <r>
      <t xml:space="preserve"> Emphasising to audit staff the need to maintain </t>
    </r>
    <r>
      <rPr>
        <sz val="11"/>
        <color rgb="FFFF0000"/>
        <rFont val="Calibri"/>
        <family val="2"/>
        <scheme val="minor"/>
      </rPr>
      <t>professional scepticism</t>
    </r>
  </si>
  <si>
    <r>
      <t xml:space="preserve"> Assigning </t>
    </r>
    <r>
      <rPr>
        <sz val="11"/>
        <color rgb="FFFF0000"/>
        <rFont val="Calibri"/>
        <family val="2"/>
        <scheme val="minor"/>
      </rPr>
      <t>additional or more experienced staff</t>
    </r>
    <r>
      <rPr>
        <sz val="11"/>
        <color theme="1"/>
        <rFont val="Calibri"/>
        <family val="2"/>
        <scheme val="minor"/>
      </rPr>
      <t xml:space="preserve"> to the audit team</t>
    </r>
  </si>
  <si>
    <t>Moderate</t>
  </si>
  <si>
    <t>Significant risk</t>
  </si>
  <si>
    <r>
      <t xml:space="preserve"> Providing </t>
    </r>
    <r>
      <rPr>
        <sz val="11"/>
        <color rgb="FFFF0000"/>
        <rFont val="Calibri"/>
        <family val="2"/>
        <scheme val="minor"/>
      </rPr>
      <t>more supervision</t>
    </r>
    <r>
      <rPr>
        <sz val="11"/>
        <color theme="1"/>
        <rFont val="Calibri"/>
        <family val="2"/>
        <scheme val="minor"/>
      </rPr>
      <t xml:space="preserve"> on the audit</t>
    </r>
  </si>
  <si>
    <r>
      <t xml:space="preserve"> Incorporating more </t>
    </r>
    <r>
      <rPr>
        <sz val="11"/>
        <color rgb="FFFF0000"/>
        <rFont val="Calibri"/>
        <family val="2"/>
        <scheme val="minor"/>
      </rPr>
      <t>unpredictability</t>
    </r>
    <r>
      <rPr>
        <sz val="11"/>
        <color theme="1"/>
        <rFont val="Calibri"/>
        <family val="2"/>
        <scheme val="minor"/>
      </rPr>
      <t xml:space="preserve"> into the audit procedures</t>
    </r>
  </si>
  <si>
    <t>TOC</t>
  </si>
  <si>
    <t>SP</t>
  </si>
  <si>
    <t>Combine approach - (TOC+SP)</t>
  </si>
  <si>
    <r>
      <t xml:space="preserve"> Making general changes to the </t>
    </r>
    <r>
      <rPr>
        <sz val="11"/>
        <color rgb="FFFF0000"/>
        <rFont val="Calibri"/>
        <family val="2"/>
        <scheme val="minor"/>
      </rPr>
      <t>nature, timing or extent</t>
    </r>
    <r>
      <rPr>
        <sz val="11"/>
        <color theme="1"/>
        <rFont val="Calibri"/>
        <family val="2"/>
        <scheme val="minor"/>
      </rPr>
      <t xml:space="preserve"> of audit procedures</t>
    </r>
  </si>
  <si>
    <t>Audit staff</t>
  </si>
  <si>
    <r>
      <t xml:space="preserve">SLAuS 320 </t>
    </r>
    <r>
      <rPr>
        <sz val="11"/>
        <color rgb="FFFF0000"/>
        <rFont val="Calibri"/>
        <family val="2"/>
        <scheme val="minor"/>
      </rPr>
      <t>Materiality</t>
    </r>
    <r>
      <rPr>
        <sz val="11"/>
        <color theme="1"/>
        <rFont val="Calibri"/>
        <family val="2"/>
        <scheme val="minor"/>
      </rPr>
      <t xml:space="preserve"> in Planning and Performing an Audit</t>
    </r>
  </si>
  <si>
    <t>10/=</t>
  </si>
  <si>
    <t>Size</t>
  </si>
  <si>
    <r>
      <t xml:space="preserve">Information is material if its </t>
    </r>
    <r>
      <rPr>
        <sz val="11"/>
        <color rgb="FFFF0000"/>
        <rFont val="Calibri"/>
        <family val="2"/>
        <scheme val="minor"/>
      </rPr>
      <t>omission or misstatement</t>
    </r>
    <r>
      <rPr>
        <sz val="11"/>
        <color theme="1"/>
        <rFont val="Calibri"/>
        <family val="2"/>
        <scheme val="minor"/>
      </rPr>
      <t xml:space="preserve"> could </t>
    </r>
    <r>
      <rPr>
        <sz val="11"/>
        <color rgb="FFFF0000"/>
        <rFont val="Calibri"/>
        <family val="2"/>
        <scheme val="minor"/>
      </rPr>
      <t>influence</t>
    </r>
    <r>
      <rPr>
        <sz val="11"/>
        <color theme="1"/>
        <rFont val="Calibri"/>
        <family val="2"/>
        <scheme val="minor"/>
      </rPr>
      <t xml:space="preserve"> the </t>
    </r>
    <r>
      <rPr>
        <sz val="11"/>
        <color rgb="FFFF0000"/>
        <rFont val="Calibri"/>
        <family val="2"/>
        <scheme val="minor"/>
      </rPr>
      <t xml:space="preserve">economic decisions </t>
    </r>
  </si>
  <si>
    <t xml:space="preserve">Nature </t>
  </si>
  <si>
    <t>SLAuS 300 - OAS - Overall materiality</t>
  </si>
  <si>
    <t>Materiality for the financial statement as a whole</t>
  </si>
  <si>
    <t>Factors to be considered in selecting a Benchmark
1. Attention
2. Volatility
3. Nature (NGO/UT)
4. Ownership structure</t>
  </si>
  <si>
    <t>Materiality for Financial Statements as a whole</t>
  </si>
  <si>
    <t>Materiality level for particular TA/AB/P&amp;D</t>
  </si>
  <si>
    <t>Benchmark</t>
  </si>
  <si>
    <t>Value</t>
  </si>
  <si>
    <t xml:space="preserve"> %</t>
  </si>
  <si>
    <t>Profit before tax</t>
  </si>
  <si>
    <t xml:space="preserve">Guideline </t>
  </si>
  <si>
    <t xml:space="preserve">Gross profit </t>
  </si>
  <si>
    <t>½–1</t>
  </si>
  <si>
    <t>- Regulation &amp; laws</t>
  </si>
  <si>
    <t xml:space="preserve">Revenue </t>
  </si>
  <si>
    <t>- Attention required (Discontinue operation)</t>
  </si>
  <si>
    <t xml:space="preserve">Total assets </t>
  </si>
  <si>
    <t>1–2</t>
  </si>
  <si>
    <t>- Key disclosure (EPS/Segmental reporting)</t>
  </si>
  <si>
    <t xml:space="preserve">Net assets </t>
  </si>
  <si>
    <t>2–5</t>
  </si>
  <si>
    <t xml:space="preserve">Profit after tax </t>
  </si>
  <si>
    <t>5–10</t>
  </si>
  <si>
    <t>Ex: Food city</t>
  </si>
  <si>
    <t>PBT</t>
  </si>
  <si>
    <t>Revised materiality</t>
  </si>
  <si>
    <t>Any omission or misstatement more than 1.6Mn will be material</t>
  </si>
  <si>
    <t>Yes- omission or misstatement &gt;1.6 Mn</t>
  </si>
  <si>
    <t>Opinion - Financial statement are not true &amp; fair view</t>
  </si>
  <si>
    <t>SLAuS 300 - Audit plan (AP) 
NTE of RAP
NTE FAP</t>
  </si>
  <si>
    <t>Performance materiality level</t>
  </si>
  <si>
    <t>AP perform at assertion level</t>
  </si>
  <si>
    <t>Individually not material</t>
  </si>
  <si>
    <t>T/A - Revenue</t>
  </si>
  <si>
    <t>(1600,000*70%)</t>
  </si>
  <si>
    <t>ML for FS</t>
  </si>
  <si>
    <t>Aggregately material</t>
  </si>
  <si>
    <t>PL Materiality</t>
  </si>
  <si>
    <t>This has impact on audit opinion</t>
  </si>
  <si>
    <t>The materiality level will impact on the auditor's decisions relating to:</t>
  </si>
  <si>
    <t> How many items to examine</t>
  </si>
  <si>
    <t> Which items to examine</t>
  </si>
  <si>
    <t> Whether to use sampling techniques</t>
  </si>
  <si>
    <t> What level of misstatement is likely to result in a modified audit opinion</t>
  </si>
  <si>
    <t>Revision of materiality</t>
  </si>
  <si>
    <t>The level of materiality must be revised for the financial statements as a whole if</t>
  </si>
  <si>
    <r>
      <t xml:space="preserve">the auditor </t>
    </r>
    <r>
      <rPr>
        <sz val="11"/>
        <color rgb="FFFF0000"/>
        <rFont val="Calibri"/>
        <family val="2"/>
        <scheme val="minor"/>
      </rPr>
      <t>becomes aware of information during the audit</t>
    </r>
    <r>
      <rPr>
        <sz val="11"/>
        <color theme="1"/>
        <rFont val="Calibri"/>
        <family val="2"/>
        <scheme val="minor"/>
      </rPr>
      <t xml:space="preserve"> that would have</t>
    </r>
  </si>
  <si>
    <t>caused the auditor to have determined a different amount during planning</t>
  </si>
  <si>
    <t>2.3 Documentation of materiality</t>
  </si>
  <si>
    <t>SLAuS 320 (para. 14) requires the following to be documented:</t>
  </si>
  <si>
    <t> Materiality for the financial statements as a whole</t>
  </si>
  <si>
    <t> Materiality level or levels for particular classes of transactions, account</t>
  </si>
  <si>
    <t>balances or disclosures if applicable</t>
  </si>
  <si>
    <t> Performance materiality</t>
  </si>
  <si>
    <t> Any revision of the above as the audit progresses</t>
  </si>
  <si>
    <t>SLAUS240 - Fraud Risk</t>
  </si>
  <si>
    <t>Intenational act</t>
  </si>
  <si>
    <t>If not, it is error</t>
  </si>
  <si>
    <t>Gain unjust or illegal benefit</t>
  </si>
  <si>
    <t>Debtor - A</t>
  </si>
  <si>
    <t>2. Team discussion</t>
  </si>
  <si>
    <t>1. Risk assessment procedures</t>
  </si>
  <si>
    <t>3. Use professional scepticism</t>
  </si>
  <si>
    <t>B/F</t>
  </si>
  <si>
    <t>Recover of bad</t>
  </si>
  <si>
    <t xml:space="preserve">Eg:- </t>
  </si>
  <si>
    <t>Fraudulent financial reporting</t>
  </si>
  <si>
    <t>Manipulation of financial records</t>
  </si>
  <si>
    <t>Due to management override of controls</t>
  </si>
  <si>
    <t>Omitting transaction or accounting balances</t>
  </si>
  <si>
    <t>Alteration of accounting records</t>
  </si>
  <si>
    <t>Resulted a fraud</t>
  </si>
  <si>
    <t>Type of frauds</t>
  </si>
  <si>
    <t>Misrepresentation</t>
  </si>
  <si>
    <t>Misappropriation of assets</t>
  </si>
  <si>
    <t>Bad debt - P/L</t>
  </si>
  <si>
    <t>Auditors requirement</t>
  </si>
  <si>
    <t>Stealing company assets</t>
  </si>
  <si>
    <t>Debtor</t>
  </si>
  <si>
    <t>Company assets use for personal benefits</t>
  </si>
  <si>
    <t xml:space="preserve">Embezzling receipts </t>
  </si>
  <si>
    <t>Responsibilities</t>
  </si>
  <si>
    <t xml:space="preserve">Management </t>
  </si>
  <si>
    <t>Auditors</t>
  </si>
  <si>
    <t>Prevent/Detect fraud</t>
  </si>
  <si>
    <t>Auditor are not responsible to prevent/detect frauds</t>
  </si>
  <si>
    <t>Create culture of honesty</t>
  </si>
  <si>
    <t>Perform effective audit procedure to collect SAAE regarding frauds</t>
  </si>
  <si>
    <t>Establish whistle blower policy</t>
  </si>
  <si>
    <t>Implement ICs</t>
  </si>
  <si>
    <t>Fraud Risk factors</t>
  </si>
  <si>
    <t xml:space="preserve">Opportunity </t>
  </si>
  <si>
    <t>Incentive pressure</t>
  </si>
  <si>
    <t>Attitude</t>
  </si>
  <si>
    <r>
      <t xml:space="preserve">The risk of </t>
    </r>
    <r>
      <rPr>
        <sz val="11"/>
        <color rgb="FFFF0000"/>
        <rFont val="Calibri"/>
        <family val="2"/>
        <scheme val="minor"/>
      </rPr>
      <t>not detecting</t>
    </r>
    <r>
      <rPr>
        <sz val="11"/>
        <color theme="1"/>
        <rFont val="Calibri"/>
        <family val="2"/>
        <scheme val="minor"/>
      </rPr>
      <t xml:space="preserve"> a material misstatement from fraud is higher than from error because of the following reasons:</t>
    </r>
  </si>
  <si>
    <t>Fraud may be perpetrated by individuals in collusion.</t>
  </si>
  <si>
    <t>Management manipulate accounting records or override control procedures.</t>
  </si>
  <si>
    <t>Fraud may involve sophisticated schemes designed to conceal it.</t>
  </si>
  <si>
    <t>Written representations - Includes</t>
  </si>
  <si>
    <t>They acknowledge their responsibility for the design, implementation andmaintenance of internal control to prevent and detect fraud.</t>
  </si>
  <si>
    <t>They have disclosed to the auditor management's assessment of the risk of fraud in the financial statements.</t>
  </si>
  <si>
    <t>They have disclosed to the auditor their knowledge of fraud/suspected fraud involving management, employees with significant roles in internal control,</t>
  </si>
  <si>
    <t>Disclosed to the auditor their knowledge of any allegations of
fraud/suspected fraud communicated by employees, former employees,
analysts, regulators or others.</t>
  </si>
  <si>
    <t>SLAuS-500 - Audit evidence</t>
  </si>
  <si>
    <t>To provide RA (To confirm assertion)</t>
  </si>
  <si>
    <t>How do you collect ?</t>
  </si>
  <si>
    <t>Perform AP</t>
  </si>
  <si>
    <t>to form the opinion</t>
  </si>
  <si>
    <t>Audit debtors - A/B level assertion</t>
  </si>
  <si>
    <t>Relevant assertion</t>
  </si>
  <si>
    <t>Evidance</t>
  </si>
  <si>
    <t>Sufficient</t>
  </si>
  <si>
    <t>Existence</t>
  </si>
  <si>
    <t>Call external confirmation</t>
  </si>
  <si>
    <t>4.5Mn</t>
  </si>
  <si>
    <t>How much?</t>
  </si>
  <si>
    <t>How good?</t>
  </si>
  <si>
    <t>Check subsequent settlement</t>
  </si>
  <si>
    <t>31/03/2020</t>
  </si>
  <si>
    <t>Sub ledger</t>
  </si>
  <si>
    <r>
      <t xml:space="preserve">Control A/C </t>
    </r>
    <r>
      <rPr>
        <sz val="11"/>
        <color rgb="FFFF0000"/>
        <rFont val="Calibri"/>
        <family val="2"/>
        <scheme val="minor"/>
      </rPr>
      <t>10Mn</t>
    </r>
  </si>
  <si>
    <t>Quantity</t>
  </si>
  <si>
    <t>Quality</t>
  </si>
  <si>
    <t>Completeness</t>
  </si>
  <si>
    <t>Match debtors aging with ledger balance</t>
  </si>
  <si>
    <t>2Mn</t>
  </si>
  <si>
    <t>Debtors controls A/C matched with subledger</t>
  </si>
  <si>
    <t>1.5Mn</t>
  </si>
  <si>
    <t>Rights &amp; Obligation</t>
  </si>
  <si>
    <t>Check sales invoices</t>
  </si>
  <si>
    <t>2.5 Mn</t>
  </si>
  <si>
    <t>Relevant</t>
  </si>
  <si>
    <t>Reliable</t>
  </si>
  <si>
    <t>Valuation</t>
  </si>
  <si>
    <t>Calculate debtors impairment</t>
  </si>
  <si>
    <t>ex:- Debtors impairment</t>
  </si>
  <si>
    <t>Should be relevant for what?</t>
  </si>
  <si>
    <r>
      <t xml:space="preserve">External evidence are </t>
    </r>
    <r>
      <rPr>
        <sz val="11"/>
        <color rgb="FFFFC000"/>
        <rFont val="Calibri"/>
        <family val="2"/>
        <scheme val="minor"/>
      </rPr>
      <t>more reliable</t>
    </r>
    <r>
      <rPr>
        <sz val="11"/>
        <color theme="1"/>
        <rFont val="Calibri"/>
        <family val="2"/>
        <scheme val="minor"/>
      </rPr>
      <t xml:space="preserve"> than internal</t>
    </r>
  </si>
  <si>
    <t>Internal</t>
  </si>
  <si>
    <t>FSA</t>
  </si>
  <si>
    <t>E/C</t>
  </si>
  <si>
    <t>External</t>
  </si>
  <si>
    <t xml:space="preserve">More reliable </t>
  </si>
  <si>
    <t>Internal evidence are more reliable when ICs sound</t>
  </si>
  <si>
    <t>Ex: Invoices are not approved</t>
  </si>
  <si>
    <t xml:space="preserve">Originals are more reliable than copies </t>
  </si>
  <si>
    <t>100 invoices</t>
  </si>
  <si>
    <t xml:space="preserve">Receive 90 original &amp; 10 copies </t>
  </si>
  <si>
    <t>Direct evidence are more reliable than indirect</t>
  </si>
  <si>
    <t>External confirmation received to auditor through management</t>
  </si>
  <si>
    <t xml:space="preserve">Written evidence are more reliable than oral </t>
  </si>
  <si>
    <t xml:space="preserve">Confirmation through phone call </t>
  </si>
  <si>
    <t>How do you collect SAAE ?</t>
  </si>
  <si>
    <t>Audit evidence means?</t>
  </si>
  <si>
    <r>
      <t xml:space="preserve">Audit evidence is </t>
    </r>
    <r>
      <rPr>
        <sz val="11"/>
        <color rgb="FFFF0000"/>
        <rFont val="Calibri"/>
        <family val="2"/>
        <scheme val="minor"/>
      </rPr>
      <t>all the information</t>
    </r>
    <r>
      <rPr>
        <sz val="11"/>
        <color theme="1"/>
        <rFont val="Calibri"/>
        <family val="2"/>
        <scheme val="minor"/>
      </rPr>
      <t xml:space="preserve"> used by the auditor in arriving at the</t>
    </r>
  </si>
  <si>
    <t>conclusions on which the auditor's opinion is based</t>
  </si>
  <si>
    <t>SLAuS 580 - WRITTEN REPRESENTATIONS</t>
  </si>
  <si>
    <t>Management’s Responsibilities</t>
  </si>
  <si>
    <t>Date</t>
  </si>
  <si>
    <t>Content</t>
  </si>
  <si>
    <t>-It has fulfilled its responsibility for the preparation of the financial statements (FRF)</t>
  </si>
  <si>
    <t xml:space="preserve">Near as practicable to, but not after, the date of the auditor’s report </t>
  </si>
  <si>
    <t>We have fulfilled our responsibilities for preparation of F/Ss</t>
  </si>
  <si>
    <t>31/07/2021</t>
  </si>
  <si>
    <r>
      <t>SLAuS 540-</t>
    </r>
    <r>
      <rPr>
        <sz val="11"/>
        <color rgb="FFFF0000"/>
        <rFont val="Calibri"/>
        <family val="2"/>
        <scheme val="minor"/>
      </rPr>
      <t>Significant assumptions</t>
    </r>
    <r>
      <rPr>
        <sz val="11"/>
        <color theme="1"/>
        <rFont val="Calibri"/>
        <family val="2"/>
        <scheme val="minor"/>
      </rPr>
      <t xml:space="preserve"> used by us in making accounting estimates are </t>
    </r>
    <r>
      <rPr>
        <sz val="11"/>
        <color rgb="FFFF0000"/>
        <rFont val="Calibri"/>
        <family val="2"/>
        <scheme val="minor"/>
      </rPr>
      <t>reasonable</t>
    </r>
    <r>
      <rPr>
        <sz val="11"/>
        <color theme="1"/>
        <rFont val="Calibri"/>
        <family val="2"/>
        <scheme val="minor"/>
      </rPr>
      <t xml:space="preserve">, </t>
    </r>
  </si>
  <si>
    <t>FS date</t>
  </si>
  <si>
    <t>20/7/2021</t>
  </si>
  <si>
    <t xml:space="preserve">SLAuS 550-Related party relationships and transactions have been appropriately accounted </t>
  </si>
  <si>
    <t>SLAuS 560-All  subsequent events - adjusted or disclosed</t>
  </si>
  <si>
    <t>SLAuS 450-uncorrected misstatements is attached to the representation letter</t>
  </si>
  <si>
    <t>Requested Written Representations Not Provided</t>
  </si>
  <si>
    <t xml:space="preserve">Any other matters that the auditor may consider </t>
  </si>
  <si>
    <t>Discuss the matter with management</t>
  </si>
  <si>
    <t xml:space="preserve">Reevaluate the integrity of management </t>
  </si>
  <si>
    <t>Take appropriate actions, including determining the possible effect on the opinion (SLAuS 705)</t>
  </si>
  <si>
    <t>Information Provided</t>
  </si>
  <si>
    <t xml:space="preserve">Access to all information </t>
  </si>
  <si>
    <t>Doubt as to the Reliability of Written Representations</t>
  </si>
  <si>
    <t xml:space="preserve">Additional information that you have requested </t>
  </si>
  <si>
    <r>
      <rPr>
        <sz val="11"/>
        <color rgb="FFFF0000"/>
        <rFont val="Calibri"/>
        <family val="2"/>
        <scheme val="minor"/>
      </rPr>
      <t>Inconsistencies</t>
    </r>
    <r>
      <rPr>
        <sz val="11"/>
        <color theme="1"/>
        <rFont val="Calibri"/>
        <family val="2"/>
        <scheme val="minor"/>
      </rPr>
      <t xml:space="preserve"> between one or more written representations and audit evidence obtained from </t>
    </r>
    <r>
      <rPr>
        <sz val="11"/>
        <color rgb="FFFF0000"/>
        <rFont val="Calibri"/>
        <family val="2"/>
        <scheme val="minor"/>
      </rPr>
      <t>another source</t>
    </r>
  </si>
  <si>
    <t xml:space="preserve">Unrestricted access to persons within the entity </t>
  </si>
  <si>
    <r>
      <t xml:space="preserve">Auditor may consider whether the </t>
    </r>
    <r>
      <rPr>
        <sz val="11"/>
        <color rgb="FFFF0000"/>
        <rFont val="Calibri"/>
        <family val="2"/>
        <scheme val="minor"/>
      </rPr>
      <t>risk assessment remains appropriate</t>
    </r>
  </si>
  <si>
    <t>All transactions have been recorded</t>
  </si>
  <si>
    <r>
      <t>if not, r</t>
    </r>
    <r>
      <rPr>
        <sz val="11"/>
        <color rgb="FFFF0000"/>
        <rFont val="Calibri"/>
        <family val="2"/>
        <scheme val="minor"/>
      </rPr>
      <t>evise the risk assessment</t>
    </r>
    <r>
      <rPr>
        <sz val="11"/>
        <color theme="1"/>
        <rFont val="Calibri"/>
        <family val="2"/>
        <scheme val="minor"/>
      </rPr>
      <t xml:space="preserve"> and determine the nature, timing and extent of further audit procedures</t>
    </r>
  </si>
  <si>
    <t>SLAuS 240 - Disclosed fraud Risk</t>
  </si>
  <si>
    <t>SLAuS 250 - non-compliance or suspected non-compliance with laws and regulations</t>
  </si>
  <si>
    <t>SLAuS 550 - we have disclosed - related parties and all the related party relationships and transactions of which we are aware</t>
  </si>
  <si>
    <t>SLAuS 560 - Subsequent events</t>
  </si>
  <si>
    <t>LKAS 10 - Event after reporting period</t>
  </si>
  <si>
    <t>Adjusted</t>
  </si>
  <si>
    <t>2Mn Debtor</t>
  </si>
  <si>
    <t>Bank craft</t>
  </si>
  <si>
    <t>Objectives</t>
  </si>
  <si>
    <t>Disclosure</t>
  </si>
  <si>
    <t>Fire 20/04/2021</t>
  </si>
  <si>
    <t>Very Important</t>
  </si>
  <si>
    <t>To obtain SAAE regarding the events that happen between</t>
  </si>
  <si>
    <r>
      <t xml:space="preserve">To respond to facts that become aware </t>
    </r>
    <r>
      <rPr>
        <b/>
        <sz val="11"/>
        <color rgb="FFC00000"/>
        <rFont val="Calibri"/>
        <family val="2"/>
        <scheme val="minor"/>
      </rPr>
      <t>after date of audit report</t>
    </r>
    <r>
      <rPr>
        <sz val="11"/>
        <color theme="1"/>
        <rFont val="Calibri"/>
        <family val="2"/>
        <scheme val="minor"/>
      </rPr>
      <t xml:space="preserve"> &amp; if known would have caused to modify opinion</t>
    </r>
  </si>
  <si>
    <t>Date of F/S</t>
  </si>
  <si>
    <t>Date of Audit report</t>
  </si>
  <si>
    <t>After audit report but before F/S issued to users</t>
  </si>
  <si>
    <t>After F/S issued to users</t>
  </si>
  <si>
    <t>30/06/2021</t>
  </si>
  <si>
    <r>
      <t xml:space="preserve">That require </t>
    </r>
    <r>
      <rPr>
        <sz val="11"/>
        <color rgb="FFC00000"/>
        <rFont val="Calibri"/>
        <family val="2"/>
        <scheme val="minor"/>
      </rPr>
      <t>adjustments or disclosures</t>
    </r>
  </si>
  <si>
    <t>Auditor's responsibility</t>
  </si>
  <si>
    <r>
      <rPr>
        <b/>
        <sz val="11"/>
        <color rgb="FF00B050"/>
        <rFont val="Calibri"/>
        <family val="2"/>
        <scheme val="minor"/>
      </rPr>
      <t>Active duty : -</t>
    </r>
    <r>
      <rPr>
        <sz val="11"/>
        <color theme="1"/>
        <rFont val="Calibri"/>
        <family val="2"/>
        <scheme val="minor"/>
      </rPr>
      <t xml:space="preserve"> Auditor is responsible for performing </t>
    </r>
    <r>
      <rPr>
        <sz val="11"/>
        <color rgb="FFC00000"/>
        <rFont val="Calibri"/>
        <family val="2"/>
        <scheme val="minor"/>
      </rPr>
      <t>specific audit procedures</t>
    </r>
    <r>
      <rPr>
        <sz val="11"/>
        <color theme="1"/>
        <rFont val="Calibri"/>
        <family val="2"/>
        <scheme val="minor"/>
      </rPr>
      <t xml:space="preserve"> design to identify subsequent events</t>
    </r>
  </si>
  <si>
    <r>
      <rPr>
        <b/>
        <sz val="11"/>
        <color rgb="FF00B050"/>
        <rFont val="Calibri"/>
        <family val="2"/>
        <scheme val="minor"/>
      </rPr>
      <t>Passive duty:-</t>
    </r>
    <r>
      <rPr>
        <sz val="11"/>
        <color rgb="FFC00000"/>
        <rFont val="Calibri"/>
        <family val="2"/>
        <scheme val="minor"/>
      </rPr>
      <t xml:space="preserve"> Not responsible</t>
    </r>
    <r>
      <rPr>
        <sz val="11"/>
        <color theme="1"/>
        <rFont val="Calibri"/>
        <family val="2"/>
        <scheme val="minor"/>
      </rPr>
      <t xml:space="preserve"> for performing specific audit procedures</t>
    </r>
  </si>
  <si>
    <t>However</t>
  </si>
  <si>
    <t>Audit procedures</t>
  </si>
  <si>
    <t>Inquire from mgt as how mgt identify SE</t>
  </si>
  <si>
    <t>Are you going to amend?</t>
  </si>
  <si>
    <t>Obtain latest interim F/S or mgt A/C</t>
  </si>
  <si>
    <t>Mgt agree - yes</t>
  </si>
  <si>
    <t>eg-: Check provision for pending litigation in April, May Monthly financial statements</t>
  </si>
  <si>
    <t xml:space="preserve">Auditor issue new audit report / Duel dating </t>
  </si>
  <si>
    <t>Issue new audit report - Emphasis of matter</t>
  </si>
  <si>
    <t>Read board meeting minutes</t>
  </si>
  <si>
    <t>Inquire from layers</t>
  </si>
  <si>
    <t>Mgt agree - No</t>
  </si>
  <si>
    <t>-Discuss with TCWG - Audit committee</t>
  </si>
  <si>
    <t xml:space="preserve"> -Take action to limit the reliance of audit report</t>
  </si>
  <si>
    <t>yes</t>
  </si>
  <si>
    <t xml:space="preserve"> - Modify/Qualify the audit report/opinion</t>
  </si>
  <si>
    <t>SLuS570- Going concern - Ability to run the business for foreseeable future (12 Months)</t>
  </si>
  <si>
    <r>
      <t xml:space="preserve">1.To obtain SAAE regarding </t>
    </r>
    <r>
      <rPr>
        <sz val="11"/>
        <color rgb="FFFF0000"/>
        <rFont val="Calibri"/>
        <family val="2"/>
        <scheme val="minor"/>
      </rPr>
      <t>appropriateness</t>
    </r>
    <r>
      <rPr>
        <sz val="11"/>
        <color theme="1"/>
        <rFont val="Calibri"/>
        <family val="2"/>
        <scheme val="minor"/>
      </rPr>
      <t xml:space="preserve"> of the mgt's use of GC assumption</t>
    </r>
  </si>
  <si>
    <r>
      <t xml:space="preserve">2.To conclude whether there is </t>
    </r>
    <r>
      <rPr>
        <sz val="11"/>
        <color rgb="FFFF0000"/>
        <rFont val="Calibri"/>
        <family val="2"/>
        <scheme val="minor"/>
      </rPr>
      <t>material uncertainty</t>
    </r>
    <r>
      <rPr>
        <sz val="11"/>
        <color theme="1"/>
        <rFont val="Calibri"/>
        <family val="2"/>
        <scheme val="minor"/>
      </rPr>
      <t xml:space="preserve"> regarding events &amp; conditions that cast </t>
    </r>
    <r>
      <rPr>
        <sz val="11"/>
        <color rgb="FFFF0000"/>
        <rFont val="Calibri"/>
        <family val="2"/>
        <scheme val="minor"/>
      </rPr>
      <t>significant doubt about entities ability to continue</t>
    </r>
  </si>
  <si>
    <t>Requirement</t>
  </si>
  <si>
    <t>1. Perform RAP</t>
  </si>
  <si>
    <t>Events &amp; conditions that cast significant doubt that the co, may not be able to continue as GC</t>
  </si>
  <si>
    <t>(-)</t>
  </si>
  <si>
    <t>Net Assets = TA-TL</t>
  </si>
  <si>
    <t xml:space="preserve"> - Inquiry</t>
  </si>
  <si>
    <t>Net Assets = SC + Reserves</t>
  </si>
  <si>
    <t xml:space="preserve"> - Inspection</t>
  </si>
  <si>
    <t>Net Assets = Equity</t>
  </si>
  <si>
    <t xml:space="preserve"> - AP</t>
  </si>
  <si>
    <t xml:space="preserve">GC indications </t>
  </si>
  <si>
    <t>NL</t>
  </si>
  <si>
    <t xml:space="preserve"> - Observations</t>
  </si>
  <si>
    <t>Financial Indicators</t>
  </si>
  <si>
    <t>Operational Indicators</t>
  </si>
  <si>
    <t>Other indicators</t>
  </si>
  <si>
    <t>- Continues losses</t>
  </si>
  <si>
    <t>-Loss of key suppliers</t>
  </si>
  <si>
    <t xml:space="preserve"> - Pending litigation</t>
  </si>
  <si>
    <t xml:space="preserve"> -Negative operating CF</t>
  </si>
  <si>
    <t>-Loss of key customers</t>
  </si>
  <si>
    <t>-Covid-19</t>
  </si>
  <si>
    <t>- Net lability position (- NA)</t>
  </si>
  <si>
    <t>- Supplier converts to cash</t>
  </si>
  <si>
    <t>- Banks are not giving loans</t>
  </si>
  <si>
    <t xml:space="preserve">2. Evaluate mgt mitigation plan </t>
  </si>
  <si>
    <t>If event conditions are identified - perform further audit procedures</t>
  </si>
  <si>
    <t>- Evaluate Mgt assessment</t>
  </si>
  <si>
    <t>- We can continue as GC (Hotel)</t>
  </si>
  <si>
    <t xml:space="preserve">- Evaluate Mgt plan for future actions </t>
  </si>
  <si>
    <t>- Open the hotel for locals</t>
  </si>
  <si>
    <t xml:space="preserve"> - Giving attactive offers</t>
  </si>
  <si>
    <t xml:space="preserve"> - Convert in to quarantine centres</t>
  </si>
  <si>
    <t xml:space="preserve"> - Evaluate whether outcome of the plan will improve GC or not</t>
  </si>
  <si>
    <t xml:space="preserve"> - Evaluate whether plan is feasible</t>
  </si>
  <si>
    <t xml:space="preserve"> -If forecast CF &amp; profit are available - check those</t>
  </si>
  <si>
    <t xml:space="preserve"> - Take Mgt representation letter</t>
  </si>
  <si>
    <t>SLAuS 540 - Audit of Accounting estimates</t>
  </si>
  <si>
    <t>Accounting estimate</t>
  </si>
  <si>
    <t>FV Value estimate</t>
  </si>
  <si>
    <r>
      <t>An</t>
    </r>
    <r>
      <rPr>
        <sz val="11"/>
        <color rgb="FFFF0000"/>
        <rFont val="Calibri"/>
        <family val="2"/>
        <scheme val="minor"/>
      </rPr>
      <t xml:space="preserve"> approximate</t>
    </r>
    <r>
      <rPr>
        <sz val="11"/>
        <color theme="1"/>
        <rFont val="Calibri"/>
        <family val="2"/>
        <scheme val="minor"/>
      </rPr>
      <t xml:space="preserve"> of a monitory amount in the</t>
    </r>
    <r>
      <rPr>
        <sz val="11"/>
        <color rgb="FFFF0000"/>
        <rFont val="Calibri"/>
        <family val="2"/>
        <scheme val="minor"/>
      </rPr>
      <t xml:space="preserve"> absence of precise mean of measurement</t>
    </r>
    <r>
      <rPr>
        <sz val="11"/>
        <color theme="1"/>
        <rFont val="Calibri"/>
        <family val="2"/>
        <scheme val="minor"/>
      </rPr>
      <t xml:space="preserve"> </t>
    </r>
  </si>
  <si>
    <t>SLFRS13- FV measurement
PPE - Revaluation 
IP - FV</t>
  </si>
  <si>
    <t>Depreciation/Impairment/Provisions</t>
  </si>
  <si>
    <t>Estimate uncertainty</t>
  </si>
  <si>
    <t>-inherent lack of precision in its measurement</t>
  </si>
  <si>
    <t>If high - Significant risk</t>
  </si>
  <si>
    <t>Ex: Pending litigation</t>
  </si>
  <si>
    <t>Management bias</t>
  </si>
  <si>
    <t>Objective</t>
  </si>
  <si>
    <t>Audit Approach</t>
  </si>
  <si>
    <t>Obtain SAAE that,</t>
  </si>
  <si>
    <t>- Check subsequent events up to the date of audit report</t>
  </si>
  <si>
    <r>
      <t xml:space="preserve">- Accounting estimates are </t>
    </r>
    <r>
      <rPr>
        <sz val="11"/>
        <color rgb="FFFF0000"/>
        <rFont val="Calibri"/>
        <family val="2"/>
        <scheme val="minor"/>
      </rPr>
      <t>reasonable</t>
    </r>
  </si>
  <si>
    <t>-Check assumptions, data, methods mgt has used</t>
  </si>
  <si>
    <t>- Adequate disclosures are made</t>
  </si>
  <si>
    <t>- Develop a point or range to evaluate mgt estimate</t>
  </si>
  <si>
    <t xml:space="preserve"> - Check whether appropriate disclosures are made</t>
  </si>
  <si>
    <t xml:space="preserve"> - Mgt representation letter</t>
  </si>
  <si>
    <r>
      <t xml:space="preserve">Perform </t>
    </r>
    <r>
      <rPr>
        <sz val="11"/>
        <color rgb="FFC00000"/>
        <rFont val="Calibri"/>
        <family val="2"/>
        <scheme val="minor"/>
      </rPr>
      <t>RAP</t>
    </r>
    <r>
      <rPr>
        <sz val="11"/>
        <color theme="1"/>
        <rFont val="Calibri"/>
        <family val="2"/>
        <scheme val="minor"/>
      </rPr>
      <t xml:space="preserve"> </t>
    </r>
    <r>
      <rPr>
        <u/>
        <sz val="11"/>
        <color theme="1"/>
        <rFont val="Calibri"/>
        <family val="2"/>
        <scheme val="minor"/>
      </rPr>
      <t>understand</t>
    </r>
  </si>
  <si>
    <t>Requirement of applicable financial reporting framework</t>
  </si>
  <si>
    <t>(a)</t>
  </si>
  <si>
    <r>
      <t xml:space="preserve">Perform </t>
    </r>
    <r>
      <rPr>
        <sz val="11"/>
        <color rgb="FFC00000"/>
        <rFont val="Calibri"/>
        <family val="2"/>
        <scheme val="minor"/>
      </rPr>
      <t>FAP</t>
    </r>
    <r>
      <rPr>
        <sz val="11"/>
        <color theme="1"/>
        <rFont val="Calibri"/>
        <family val="2"/>
        <scheme val="minor"/>
      </rPr>
      <t xml:space="preserve"> to response to significant risk</t>
    </r>
  </si>
  <si>
    <t>How Mgt identify transaction event &amp; conditions that give raise to accounting estimate</t>
  </si>
  <si>
    <r>
      <t xml:space="preserve">How mgt has considered </t>
    </r>
    <r>
      <rPr>
        <sz val="11"/>
        <color rgb="FFC00000"/>
        <rFont val="Calibri"/>
        <family val="2"/>
        <scheme val="minor"/>
      </rPr>
      <t>alternative assumptions</t>
    </r>
    <r>
      <rPr>
        <sz val="11"/>
        <color theme="1"/>
        <rFont val="Calibri"/>
        <family val="2"/>
        <scheme val="minor"/>
      </rPr>
      <t xml:space="preserve"> &amp; how they have reduced measurement uncertainty</t>
    </r>
  </si>
  <si>
    <t>Process of making an accounting estimate by Management</t>
  </si>
  <si>
    <r>
      <rPr>
        <sz val="11"/>
        <color rgb="FFC00000"/>
        <rFont val="Calibri"/>
        <family val="2"/>
        <scheme val="minor"/>
      </rPr>
      <t>Reasonableness</t>
    </r>
    <r>
      <rPr>
        <sz val="11"/>
        <color theme="1"/>
        <rFont val="Calibri"/>
        <family val="2"/>
        <scheme val="minor"/>
      </rPr>
      <t xml:space="preserve"> of significant assumptions</t>
    </r>
  </si>
  <si>
    <t>-  Data &amp; assumptions</t>
  </si>
  <si>
    <t>Infrastructure/Climate/residency/Traffic</t>
  </si>
  <si>
    <t>-  Methods models &amp; formulas fallows</t>
  </si>
  <si>
    <t>Revaluation</t>
  </si>
  <si>
    <t>(b)</t>
  </si>
  <si>
    <t>Recognition &amp; measurement criteria of FRF</t>
  </si>
  <si>
    <t>-  Internal controls available</t>
  </si>
  <si>
    <t>Approval from experts</t>
  </si>
  <si>
    <t>if mgt has not addressed estimate uncirtinity  - EM</t>
  </si>
  <si>
    <t>-  Use of experts</t>
  </si>
  <si>
    <t>- Changes</t>
  </si>
  <si>
    <t>Example</t>
  </si>
  <si>
    <t> Allowance for doubtful accounts</t>
  </si>
  <si>
    <t> Inventory obsolescence</t>
  </si>
  <si>
    <t> Warranty obligations</t>
  </si>
  <si>
    <t> Depreciation method or asset useful life</t>
  </si>
  <si>
    <t> Costs arising from litigation settlements and judgements</t>
  </si>
  <si>
    <t> Provision against the carrying amount of an investment where there is</t>
  </si>
  <si>
    <t>uncertainty regarding its recoverability</t>
  </si>
  <si>
    <t>SLAuS 530 - Audit Sampling</t>
  </si>
  <si>
    <t>Carefull study</t>
  </si>
  <si>
    <t>Random selection</t>
  </si>
  <si>
    <t>Food city - sales</t>
  </si>
  <si>
    <t>Sample 1</t>
  </si>
  <si>
    <t>Sample 2</t>
  </si>
  <si>
    <t>Apply audit  procedures less than 100% of the population</t>
  </si>
  <si>
    <t>Statistical sampling - recommended</t>
  </si>
  <si>
    <t>Non-statistical sampling</t>
  </si>
  <si>
    <t>- Random selection - not bias</t>
  </si>
  <si>
    <t>Does not have these characteristic</t>
  </si>
  <si>
    <t>Missed</t>
  </si>
  <si>
    <t>- Each item has equal chance of selection</t>
  </si>
  <si>
    <t>1MM</t>
  </si>
  <si>
    <t>1 MM</t>
  </si>
  <si>
    <t>- Apply probability theory to evaluate sample results</t>
  </si>
  <si>
    <t>Bias</t>
  </si>
  <si>
    <t>Specific characteristics they possess</t>
  </si>
  <si>
    <t>High value or key items</t>
  </si>
  <si>
    <t>All items over a certain amount  - All items more than 50,000 (74,000/100,000)</t>
  </si>
  <si>
    <t>SLAuS 700</t>
  </si>
  <si>
    <t>Audit reporting</t>
  </si>
  <si>
    <t>SLAuS 701</t>
  </si>
  <si>
    <t>whether FSs are free from MM</t>
  </si>
  <si>
    <t>SLAuS 705</t>
  </si>
  <si>
    <t>SLAuS 706</t>
  </si>
  <si>
    <t>Report - Opinion</t>
  </si>
  <si>
    <t>Unmodified Opinion</t>
  </si>
  <si>
    <t>Modified Opinion</t>
  </si>
  <si>
    <t>--&gt;</t>
  </si>
  <si>
    <t>F/Ss are free from MM</t>
  </si>
  <si>
    <t>Basis for Opinion</t>
  </si>
  <si>
    <t>F/Ss are present fairly</t>
  </si>
  <si>
    <t>F/Ss are true &amp; Fairview</t>
  </si>
  <si>
    <t>Whether F/Ss are not free from MM</t>
  </si>
  <si>
    <t>Scope limitation/Inability to obtained SAAE</t>
  </si>
  <si>
    <t xml:space="preserve">Multiple issues </t>
  </si>
  <si>
    <t>Disclaimer Opinion</t>
  </si>
  <si>
    <t>SALuS 500+</t>
  </si>
  <si>
    <t>Auditor has obtained SAAE to conclude that F/Ss are not free from MM</t>
  </si>
  <si>
    <t>SLAuS 330</t>
  </si>
  <si>
    <t>SAAE - FAP</t>
  </si>
  <si>
    <t>(Non compliance with accounting policy)</t>
  </si>
  <si>
    <t>SLAuS 315 - RAP/SALuS 330 - FAP</t>
  </si>
  <si>
    <t>TOC/SP</t>
  </si>
  <si>
    <t>Appropriateness</t>
  </si>
  <si>
    <t>Method of application</t>
  </si>
  <si>
    <t>Adequacy of presentation</t>
  </si>
  <si>
    <t>Beyond the control of Mgt</t>
  </si>
  <si>
    <t>Timing</t>
  </si>
  <si>
    <t>Mgt impose limitations</t>
  </si>
  <si>
    <t>SLAuS</t>
  </si>
  <si>
    <t>Planning/Evidance/Reporting</t>
  </si>
  <si>
    <t>Assets are not depreciating</t>
  </si>
  <si>
    <t>Consistency</t>
  </si>
  <si>
    <t>Fire/Backup destroyed</t>
  </si>
  <si>
    <t>Not allowing auditor to reach J/V auditor</t>
  </si>
  <si>
    <t>Stockes are not valued at lower cot or NRV</t>
  </si>
  <si>
    <t>Change in FV model to cost model</t>
  </si>
  <si>
    <t>MU-GC</t>
  </si>
  <si>
    <t>Audit appoint 2/5/2021</t>
  </si>
  <si>
    <t>J/V profit 10Mn</t>
  </si>
  <si>
    <t>COE - Independence</t>
  </si>
  <si>
    <t>Didn't participate for stk count</t>
  </si>
  <si>
    <t>50% share of profit - 5Mn</t>
  </si>
  <si>
    <t xml:space="preserve">Assurance engagement </t>
  </si>
  <si>
    <t>Material &amp; pervasive</t>
  </si>
  <si>
    <t>Material</t>
  </si>
  <si>
    <t>PBT 100Mn</t>
  </si>
  <si>
    <t>Adverse Opinion</t>
  </si>
  <si>
    <t>Qualified Opinion</t>
  </si>
  <si>
    <t>Para</t>
  </si>
  <si>
    <t>"Qualified Opinion"</t>
  </si>
  <si>
    <t>Qualified Opinion - Scope limitation</t>
  </si>
  <si>
    <t>"Except" for opinion</t>
  </si>
  <si>
    <t>"Except" for possible effects</t>
  </si>
  <si>
    <t>1. Not confined to specific AB/TA/P&amp;D
(Many issues are there)</t>
  </si>
  <si>
    <t>2. Confined to specific AB/TA/P&amp;D
(Substantial proportion of Fs-80% of assets represent stocks)</t>
  </si>
  <si>
    <t>3. Disclosures which is fundamental to FSs
(Material uncertainty on GC)</t>
  </si>
  <si>
    <t>Quantify the financial impact</t>
  </si>
  <si>
    <t xml:space="preserve">ex:- </t>
  </si>
  <si>
    <t>Inventory measured at cost without taking lower of cost or NRV</t>
  </si>
  <si>
    <t>"Adverse Opinion"</t>
  </si>
  <si>
    <t>Because of the significant of the issue FSs are not free from MM</t>
  </si>
  <si>
    <t>EM &amp; OM</t>
  </si>
  <si>
    <t>Emphasis of matter paragraphs and other matter paragraphs</t>
  </si>
  <si>
    <t xml:space="preserve">XYX Ltd </t>
  </si>
  <si>
    <t>Goodwill</t>
  </si>
  <si>
    <t>EM</t>
  </si>
  <si>
    <t>OM</t>
  </si>
  <si>
    <t>Mkt value</t>
  </si>
  <si>
    <t>Purchase consideration</t>
  </si>
  <si>
    <t>Does not modify the
auditor's opinion</t>
  </si>
  <si>
    <r>
      <rPr>
        <sz val="11"/>
        <color rgb="FFFF0000"/>
        <rFont val="Calibri"/>
        <family val="2"/>
        <scheme val="minor"/>
      </rPr>
      <t>FV</t>
    </r>
    <r>
      <rPr>
        <sz val="11"/>
        <color theme="1"/>
        <rFont val="Calibri"/>
        <family val="2"/>
        <scheme val="minor"/>
      </rPr>
      <t xml:space="preserve"> of assets &amp; Liabilities at the date acquisition</t>
    </r>
  </si>
  <si>
    <t>1.Exceptional litigation or
regulatory action</t>
  </si>
  <si>
    <t xml:space="preserve">1. Reporting to other parties </t>
  </si>
  <si>
    <t>2. Significant subsequent event</t>
  </si>
  <si>
    <t>3.Major catastrophe that has had</t>
  </si>
  <si>
    <t>Draw users’ attention to a matter appropriately presented or disclosed</t>
  </si>
  <si>
    <t>fundamental to users’ understanding of the financial statements</t>
  </si>
  <si>
    <t>GC uncertainty due to Covid 19</t>
  </si>
  <si>
    <t>Pending litigation</t>
  </si>
  <si>
    <t>A significant subsequent</t>
  </si>
  <si>
    <t>A major catastrophe</t>
  </si>
  <si>
    <t>additional paragraph</t>
  </si>
  <si>
    <t>other than those disclosed or presented in the</t>
  </si>
  <si>
    <t>financial statements.</t>
  </si>
  <si>
    <t>The auditor is unable to withdraw</t>
  </si>
  <si>
    <t>Key audit maters (KAM)</t>
  </si>
  <si>
    <r>
      <t>Key Audit Matters 'Those matters that, in the a</t>
    </r>
    <r>
      <rPr>
        <b/>
        <sz val="11"/>
        <color rgb="FFC00000"/>
        <rFont val="Calibri"/>
        <family val="2"/>
        <scheme val="minor"/>
      </rPr>
      <t>uditor's professional judgment,</t>
    </r>
    <r>
      <rPr>
        <b/>
        <sz val="11"/>
        <color theme="1"/>
        <rFont val="Calibri"/>
        <family val="2"/>
        <scheme val="minor"/>
      </rPr>
      <t xml:space="preserve">
were of most significance in the audit of the financial statements of the current 
period</t>
    </r>
  </si>
  <si>
    <t>Reporting on KAMs aims to improve transparency</t>
  </si>
  <si>
    <t>Mandatory for PLC</t>
  </si>
  <si>
    <t>KAMs do not constitute a modification of the report</t>
  </si>
  <si>
    <t>Disclaims an opinion - Key Audit Matters section must not be included in the auditor's report</t>
  </si>
  <si>
    <t>1. Significant Risk (Planning stage)</t>
  </si>
  <si>
    <t>2. Significant judgement</t>
  </si>
  <si>
    <t xml:space="preserve"> - </t>
  </si>
  <si>
    <t>Estimate uncertainty - FV</t>
  </si>
  <si>
    <t>3. Significant event happened during the year</t>
  </si>
  <si>
    <t>Without EM can include in KAM</t>
  </si>
  <si>
    <t>SAAE-Yes</t>
  </si>
  <si>
    <t>F/Ss are true &amp; fair view</t>
  </si>
  <si>
    <t>Reasonable Assurance</t>
  </si>
  <si>
    <r>
      <t xml:space="preserve">Whether F/Ss as whole </t>
    </r>
    <r>
      <rPr>
        <sz val="11"/>
        <color rgb="FFFF0000"/>
        <rFont val="Calibri"/>
        <family val="2"/>
        <scheme val="minor"/>
      </rPr>
      <t>are not</t>
    </r>
    <r>
      <rPr>
        <sz val="11"/>
        <color theme="1"/>
        <rFont val="Calibri"/>
        <family val="2"/>
        <scheme val="minor"/>
      </rPr>
      <t xml:space="preserve"> free from MM</t>
    </r>
  </si>
  <si>
    <r>
      <t>Inability to obtain SAAE (</t>
    </r>
    <r>
      <rPr>
        <sz val="11"/>
        <color rgb="FFFF0000"/>
        <rFont val="Calibri"/>
        <family val="2"/>
        <scheme val="minor"/>
      </rPr>
      <t>Scope limitation</t>
    </r>
    <r>
      <rPr>
        <sz val="11"/>
        <color theme="1"/>
        <rFont val="Calibri"/>
        <family val="2"/>
        <scheme val="minor"/>
      </rPr>
      <t>)</t>
    </r>
  </si>
  <si>
    <t>SAAE-No</t>
  </si>
  <si>
    <t>Due to non compliance with accounting policy</t>
  </si>
  <si>
    <t>Beyond the control of entity</t>
  </si>
  <si>
    <t>Timing issue</t>
  </si>
  <si>
    <t>Management impose limitations</t>
  </si>
  <si>
    <t>ex</t>
  </si>
  <si>
    <t>Fire</t>
  </si>
  <si>
    <t>Natural disaster</t>
  </si>
  <si>
    <t>Impose limitation to call external confirmations</t>
  </si>
  <si>
    <t>Inventory</t>
  </si>
  <si>
    <t>Appointment</t>
  </si>
  <si>
    <t>Adverse opinion</t>
  </si>
  <si>
    <t>Disclaimer opinion</t>
  </si>
  <si>
    <t>accompanying consolidated financial</t>
  </si>
  <si>
    <t>"Except"</t>
  </si>
  <si>
    <t>….............</t>
  </si>
  <si>
    <r>
      <t xml:space="preserve">We </t>
    </r>
    <r>
      <rPr>
        <sz val="11"/>
        <color rgb="FFFF0000"/>
        <rFont val="Calibri"/>
        <family val="2"/>
        <scheme val="minor"/>
      </rPr>
      <t>do not express an opinion</t>
    </r>
  </si>
  <si>
    <r>
      <t xml:space="preserve">statements </t>
    </r>
    <r>
      <rPr>
        <sz val="11"/>
        <color rgb="FFFF0000"/>
        <rFont val="Calibri"/>
        <family val="2"/>
        <scheme val="minor"/>
      </rPr>
      <t>do not present fairly</t>
    </r>
  </si>
  <si>
    <t>accompanying financial statements</t>
  </si>
  <si>
    <t>present fairly,</t>
  </si>
  <si>
    <t>ABC Co</t>
  </si>
  <si>
    <t>JV -90%</t>
  </si>
  <si>
    <t>XYZ</t>
  </si>
  <si>
    <t xml:space="preserve">Profit </t>
  </si>
  <si>
    <t xml:space="preserve">Share of profit </t>
  </si>
  <si>
    <t>ABC</t>
  </si>
  <si>
    <t>PQR</t>
  </si>
  <si>
    <t>Not Consolidated</t>
  </si>
  <si>
    <t>consolidated</t>
  </si>
  <si>
    <t>Good Will</t>
  </si>
  <si>
    <r>
      <rPr>
        <sz val="11"/>
        <color rgb="FFFF0000"/>
        <rFont val="Calibri"/>
        <family val="2"/>
        <scheme val="minor"/>
      </rPr>
      <t xml:space="preserve">FV </t>
    </r>
    <r>
      <rPr>
        <sz val="11"/>
        <color theme="1"/>
        <rFont val="Calibri"/>
        <family val="2"/>
        <scheme val="minor"/>
      </rPr>
      <t>of the Assets &amp; Liability</t>
    </r>
  </si>
  <si>
    <t>Good will</t>
  </si>
  <si>
    <t>Code of Ethics</t>
  </si>
  <si>
    <t>Safeguards created by the profession, legislation or regulation</t>
  </si>
  <si>
    <t>Application of SG</t>
  </si>
  <si>
    <t>to</t>
  </si>
  <si>
    <t>To eliminate or reduce</t>
  </si>
  <si>
    <t>- Educational, training and experience requirements for entry into the profession.</t>
  </si>
  <si>
    <t>Fundamental Ethical Principles</t>
  </si>
  <si>
    <t>Threats</t>
  </si>
  <si>
    <t>Safe guard</t>
  </si>
  <si>
    <t>- Continuing professional development requirements.(CPD)</t>
  </si>
  <si>
    <t>(FEP)</t>
  </si>
  <si>
    <t>- Corporate governance regulations.</t>
  </si>
  <si>
    <t>Threat is clearly insignificant</t>
  </si>
  <si>
    <t>Threat is significant</t>
  </si>
  <si>
    <t>Threat is so significant</t>
  </si>
  <si>
    <t>01. Integrity (Honest/straight forward)</t>
  </si>
  <si>
    <t>Self Interest</t>
  </si>
  <si>
    <t>Financial/non financial</t>
  </si>
  <si>
    <t>- Professional standards.</t>
  </si>
  <si>
    <t>No SG required</t>
  </si>
  <si>
    <t>Apply SG</t>
  </si>
  <si>
    <t>Can't apply SG</t>
  </si>
  <si>
    <t>To be straightforward and honest in all professional and business relationships.</t>
  </si>
  <si>
    <t>The threat that a financial or other interest will inappropriately influence the professional accountant’s judgment or behavior;</t>
  </si>
  <si>
    <t>- Professional or regulatory monitoring and disciplinary procedures</t>
  </si>
  <si>
    <t>Audit manager is having 10 shares of JKH</t>
  </si>
  <si>
    <t xml:space="preserve">Audit manager in continuing with client for 10 year </t>
  </si>
  <si>
    <t>Audit manger is having 25% of share of client</t>
  </si>
  <si>
    <t xml:space="preserve">Rorate the manager </t>
  </si>
  <si>
    <t>NO SG - withdraw from engagement</t>
  </si>
  <si>
    <t>02. Objectivity (Not bias/Independent)</t>
  </si>
  <si>
    <r>
      <t xml:space="preserve">Familiarity </t>
    </r>
    <r>
      <rPr>
        <sz val="11"/>
        <rFont val="Calibri"/>
        <family val="2"/>
        <scheme val="minor"/>
      </rPr>
      <t>(Close family/ long association)</t>
    </r>
  </si>
  <si>
    <t>Safeguards in the work environment.</t>
  </si>
  <si>
    <t>Not allow bias, conflict of interest or undue influence of others to override professional or business judgments.</t>
  </si>
  <si>
    <t>the threat that due to a long or close relationship with a client or employer, a professional accountant will be too sympathetic to their interests or too accepting of their work</t>
  </si>
  <si>
    <t>Engagement-specific safeguards</t>
  </si>
  <si>
    <t xml:space="preserve">Self review </t>
  </si>
  <si>
    <t xml:space="preserve"> - Rotating senior assurance team personnel.</t>
  </si>
  <si>
    <t>To maintain professional knowledge and skill at the level required to ensure that a client or employer receives competent professional services based on current developments in practice, legislation and techniques and act diligently and in accordance with applicable technical and professional standards.</t>
  </si>
  <si>
    <r>
      <t xml:space="preserve">The threat that a professional accountant </t>
    </r>
    <r>
      <rPr>
        <sz val="11"/>
        <color rgb="FFC00000"/>
        <rFont val="Calibri"/>
        <family val="2"/>
        <scheme val="minor"/>
      </rPr>
      <t>will not appropriately evaluate the results of a previous judgment made</t>
    </r>
    <r>
      <rPr>
        <sz val="11"/>
        <color theme="1"/>
        <rFont val="Calibri"/>
        <family val="2"/>
        <scheme val="minor"/>
      </rPr>
      <t xml:space="preserve"> or service performed by the professional accountant, or by another individual within the professional accountant’s firm or employing organization, on which the accountant will rely when forming a judgment as part of providing a current service</t>
    </r>
  </si>
  <si>
    <t>-Involving another firm to perform or re-perform part of the engagement.
- Discussing ethical issues with those charged with governance of the client.
-Having a professional accountant who was not a member of the assurance team review the assurance work performed or otherwise advise as necessary</t>
  </si>
  <si>
    <t>Advocacy</t>
  </si>
  <si>
    <t>Firm-wide safeguards</t>
  </si>
  <si>
    <t>Not disclose any such information to third parties without proper and specific authority, unless there is a legal or professional right or duty to disclose, nor use the information for the personal advantage of the professional accountant or third parties.</t>
  </si>
  <si>
    <t>The threat that a professional accountant will promote a client’s or employer’s position to the point that the professional accountant’s objectivity is compromised;</t>
  </si>
  <si>
    <t xml:space="preserve"> - Leadership of the firm that stresses the importance of compliance with the fundamental principles.
- Policies and procedures to implement and monitor quality control of engagements
- A disciplinary mechanism to promote compliance with policies and procedures</t>
  </si>
  <si>
    <t>Intimidation</t>
  </si>
  <si>
    <t>To comply with relevant laws and regulations and avoid any action that discredits the profession</t>
  </si>
  <si>
    <t>the threat that a professional accountant will be deterred from acting objectively because of actual or perceived pressures, including attempts to exercise undue influence over the professional accountant.</t>
  </si>
  <si>
    <t>Law, Ethics and Morality</t>
  </si>
  <si>
    <t>Laws</t>
  </si>
  <si>
    <t>Morality</t>
  </si>
  <si>
    <t>Values</t>
  </si>
  <si>
    <t>Laws and regulations set a minimum standard of behaviour</t>
  </si>
  <si>
    <t>Personal beliefs about what is right or wrong</t>
  </si>
  <si>
    <t>Values can be the basis for ethical views and actions.</t>
  </si>
  <si>
    <t>Must comply</t>
  </si>
  <si>
    <t>Morality has nothing to do with the law</t>
  </si>
  <si>
    <t>For example, as an individual you may have views about whether war is justifiable</t>
  </si>
  <si>
    <t>or not, or whether the division of society into rich and poor is undesirable or</t>
  </si>
  <si>
    <t>acceptable.</t>
  </si>
  <si>
    <t>Financial interests - Share investment in clients</t>
  </si>
  <si>
    <t>Close business relationships</t>
  </si>
  <si>
    <t>Employment with an audit client</t>
  </si>
  <si>
    <t>Gifts and hospitality</t>
  </si>
  <si>
    <t>Loans and guarantees</t>
  </si>
  <si>
    <t>Lowballing</t>
  </si>
  <si>
    <t>High percentage of fees</t>
  </si>
  <si>
    <t>SLAuS 210 Agreeing the Terms of Audit Engagements</t>
  </si>
  <si>
    <t>Terms of engagement shall be agreed with management &amp; recorded in engagement letter. This will prepare by Auditor</t>
  </si>
  <si>
    <t xml:space="preserve">Satisfy with pre conditions </t>
  </si>
  <si>
    <t>Engagement letter</t>
  </si>
  <si>
    <t>Recurring audits</t>
  </si>
  <si>
    <t>Use by management of an acceptable financial reporting framework in the</t>
  </si>
  <si>
    <t>Written terms of engagement in the form of letter</t>
  </si>
  <si>
    <r>
      <t xml:space="preserve">Auditor decides whether to </t>
    </r>
    <r>
      <rPr>
        <sz val="11"/>
        <color rgb="FFFF0000"/>
        <rFont val="Calibri"/>
        <family val="2"/>
        <scheme val="minor"/>
      </rPr>
      <t>revised terms</t>
    </r>
    <r>
      <rPr>
        <sz val="11"/>
        <color theme="1"/>
        <rFont val="Calibri"/>
        <family val="2"/>
        <scheme val="minor"/>
      </rPr>
      <t xml:space="preserve"> of engagement</t>
    </r>
  </si>
  <si>
    <t>preparation of the financial statements</t>
  </si>
  <si>
    <t>based on following</t>
  </si>
  <si>
    <t>This is to avoid misunderstanding</t>
  </si>
  <si>
    <r>
      <t xml:space="preserve">If not satisfy - Auditor </t>
    </r>
    <r>
      <rPr>
        <sz val="11"/>
        <color rgb="FFFF0000"/>
        <rFont val="Calibri"/>
        <family val="2"/>
        <scheme val="minor"/>
      </rPr>
      <t>will not accept or continue</t>
    </r>
    <r>
      <rPr>
        <sz val="11"/>
        <color theme="1"/>
        <rFont val="Calibri"/>
        <family val="2"/>
        <scheme val="minor"/>
      </rPr>
      <t xml:space="preserve"> the engagement</t>
    </r>
  </si>
  <si>
    <r>
      <t xml:space="preserve">Any indication that the entity </t>
    </r>
    <r>
      <rPr>
        <sz val="11"/>
        <color rgb="FFFF0000"/>
        <rFont val="Calibri"/>
        <family val="2"/>
        <scheme val="minor"/>
      </rPr>
      <t>misunderstands</t>
    </r>
    <r>
      <rPr>
        <sz val="11"/>
        <color theme="1"/>
        <rFont val="Calibri"/>
        <family val="2"/>
        <scheme val="minor"/>
      </rPr>
      <t xml:space="preserve"> the objective and scope</t>
    </r>
  </si>
  <si>
    <r>
      <t xml:space="preserve">Any revised or </t>
    </r>
    <r>
      <rPr>
        <sz val="11"/>
        <color rgb="FFFF0000"/>
        <rFont val="Calibri"/>
        <family val="2"/>
        <scheme val="minor"/>
      </rPr>
      <t>special terms</t>
    </r>
    <r>
      <rPr>
        <sz val="11"/>
        <color theme="1"/>
        <rFont val="Calibri"/>
        <family val="2"/>
        <scheme val="minor"/>
      </rPr>
      <t xml:space="preserve"> of the audit engagement</t>
    </r>
  </si>
  <si>
    <t>How auditor evaluate pre condition ?</t>
  </si>
  <si>
    <t>Objective &amp; scope</t>
  </si>
  <si>
    <r>
      <t>A recent</t>
    </r>
    <r>
      <rPr>
        <sz val="11"/>
        <color rgb="FFFF0000"/>
        <rFont val="Calibri"/>
        <family val="2"/>
        <scheme val="minor"/>
      </rPr>
      <t xml:space="preserve"> change of senior management</t>
    </r>
  </si>
  <si>
    <t>Determine whether the financial reporting framework is acceptable</t>
  </si>
  <si>
    <r>
      <t xml:space="preserve">A significant </t>
    </r>
    <r>
      <rPr>
        <sz val="11"/>
        <color rgb="FFFF0000"/>
        <rFont val="Calibri"/>
        <family val="2"/>
        <scheme val="minor"/>
      </rPr>
      <t>change in ownership</t>
    </r>
  </si>
  <si>
    <r>
      <t xml:space="preserve">Acknowledges and understand </t>
    </r>
    <r>
      <rPr>
        <sz val="11"/>
        <color rgb="FFFF0000"/>
        <rFont val="Calibri"/>
        <family val="2"/>
        <scheme val="minor"/>
      </rPr>
      <t>management's responsibilities</t>
    </r>
    <r>
      <rPr>
        <sz val="11"/>
        <color theme="1"/>
        <rFont val="Calibri"/>
        <family val="2"/>
        <scheme val="minor"/>
      </rPr>
      <t xml:space="preserve"> for following</t>
    </r>
  </si>
  <si>
    <t>Management's responsibility</t>
  </si>
  <si>
    <r>
      <t xml:space="preserve">A significant </t>
    </r>
    <r>
      <rPr>
        <sz val="11"/>
        <color rgb="FFFF0000"/>
        <rFont val="Calibri"/>
        <family val="2"/>
        <scheme val="minor"/>
      </rPr>
      <t>change in nature or size of the entity's business</t>
    </r>
  </si>
  <si>
    <t>Preparing the financial statements</t>
  </si>
  <si>
    <t>Identify applicable FRF</t>
  </si>
  <si>
    <r>
      <t xml:space="preserve">A </t>
    </r>
    <r>
      <rPr>
        <sz val="11"/>
        <color rgb="FFFF0000"/>
        <rFont val="Calibri"/>
        <family val="2"/>
        <scheme val="minor"/>
      </rPr>
      <t>change in legal or regulatory</t>
    </r>
    <r>
      <rPr>
        <sz val="11"/>
        <color theme="1"/>
        <rFont val="Calibri"/>
        <family val="2"/>
        <scheme val="minor"/>
      </rPr>
      <t xml:space="preserve"> requirements</t>
    </r>
  </si>
  <si>
    <t>Internal control</t>
  </si>
  <si>
    <t>A change in the financial reporting framework</t>
  </si>
  <si>
    <t>Providing the auditor with access to all information</t>
  </si>
  <si>
    <t>Additional matters</t>
  </si>
  <si>
    <t>Elaboration of scope of audit</t>
  </si>
  <si>
    <t>Acceptance of a change in terms</t>
  </si>
  <si>
    <t>Any other communication</t>
  </si>
  <si>
    <r>
      <t xml:space="preserve">shall </t>
    </r>
    <r>
      <rPr>
        <sz val="11"/>
        <color rgb="FFFF0000"/>
        <rFont val="Calibri"/>
        <family val="2"/>
        <scheme val="minor"/>
      </rPr>
      <t>not agree</t>
    </r>
    <r>
      <rPr>
        <sz val="11"/>
        <color theme="1"/>
        <rFont val="Calibri"/>
        <family val="2"/>
        <scheme val="minor"/>
      </rPr>
      <t xml:space="preserve"> to a change in the terms of the audit engagement</t>
    </r>
  </si>
  <si>
    <t>Unavoidable risk that some material misstatements</t>
  </si>
  <si>
    <r>
      <t xml:space="preserve">where there is no </t>
    </r>
    <r>
      <rPr>
        <sz val="11"/>
        <color rgb="FFFF0000"/>
        <rFont val="Calibri"/>
        <family val="2"/>
        <scheme val="minor"/>
      </rPr>
      <t>reasonable justification</t>
    </r>
  </si>
  <si>
    <t>may not be detected even audit was properly planned</t>
  </si>
  <si>
    <t>Arrangements regarding planning and performance</t>
  </si>
  <si>
    <t>No evidence for receivable</t>
  </si>
  <si>
    <t>Expectation that management will provide written representations</t>
  </si>
  <si>
    <t>will provide access to all information</t>
  </si>
  <si>
    <t>Modified Opinion - Scope limitation</t>
  </si>
  <si>
    <t>Agreement of management to provide draft financial statements</t>
  </si>
  <si>
    <t>- Qualified Opinion</t>
  </si>
  <si>
    <t>Fees and billing arrangements</t>
  </si>
  <si>
    <t xml:space="preserve"> - Disclaimer opinion</t>
  </si>
  <si>
    <t>Request for management to acknowledge receipt of the letter</t>
  </si>
  <si>
    <t>Involvement of other auditors and experts</t>
  </si>
  <si>
    <t>Change the engagement to review engagement from audit to avoid modification</t>
  </si>
  <si>
    <t>Involvement of internal auditors and other staff</t>
  </si>
  <si>
    <t>there auditor provides lower assurance (Limited)</t>
  </si>
  <si>
    <t>Arrangements to be made with predecessor auditor</t>
  </si>
  <si>
    <t>Any restriction of auditor's liability</t>
  </si>
  <si>
    <t>reasonable justification for doing so</t>
  </si>
  <si>
    <t>Any obligations to provide audit working papers to other parties</t>
  </si>
  <si>
    <t>If reasonable</t>
  </si>
  <si>
    <t>if auditor and management shall agree on and</t>
  </si>
  <si>
    <r>
      <t xml:space="preserve">record the </t>
    </r>
    <r>
      <rPr>
        <sz val="11"/>
        <color rgb="FFFF0000"/>
        <rFont val="Calibri"/>
        <family val="2"/>
        <scheme val="minor"/>
      </rPr>
      <t>new terms in an engagement letter</t>
    </r>
  </si>
  <si>
    <t>if the auditor cannot agree to a change of terms</t>
  </si>
  <si>
    <r>
      <t xml:space="preserve">auditor shall </t>
    </r>
    <r>
      <rPr>
        <sz val="11"/>
        <color rgb="FFFF0000"/>
        <rFont val="Calibri"/>
        <family val="2"/>
        <scheme val="minor"/>
      </rPr>
      <t>withdraw</t>
    </r>
    <r>
      <rPr>
        <sz val="11"/>
        <color theme="1"/>
        <rFont val="Calibri"/>
        <family val="2"/>
        <scheme val="minor"/>
      </rPr>
      <t xml:space="preserve"> from the engagement</t>
    </r>
  </si>
  <si>
    <t>CAAT - Computer-assisted audit techniques</t>
  </si>
  <si>
    <t>applications of auditing procedures using the computer as an audit tool</t>
  </si>
  <si>
    <t>Advantages/Disadvantages</t>
  </si>
  <si>
    <t>Audit data analytics (ADA)</t>
  </si>
  <si>
    <t>Advantages</t>
  </si>
  <si>
    <t>Big Data</t>
  </si>
  <si>
    <t>Data analytics</t>
  </si>
  <si>
    <t>Two most commonly use CAAT</t>
  </si>
  <si>
    <t>CAATs may be used in performing various auditing procedures</t>
  </si>
  <si>
    <t>a)</t>
  </si>
  <si>
    <r>
      <t xml:space="preserve">Auditors can test </t>
    </r>
    <r>
      <rPr>
        <sz val="11"/>
        <color rgb="FFFF0000"/>
        <rFont val="Calibri"/>
        <family val="2"/>
        <scheme val="minor"/>
      </rPr>
      <t>program controls</t>
    </r>
    <r>
      <rPr>
        <sz val="11"/>
        <color theme="1"/>
        <rFont val="Calibri"/>
        <family val="2"/>
        <scheme val="minor"/>
      </rPr>
      <t xml:space="preserve"> as well as </t>
    </r>
    <r>
      <rPr>
        <sz val="11"/>
        <color rgb="FFFF0000"/>
        <rFont val="Calibri"/>
        <family val="2"/>
        <scheme val="minor"/>
      </rPr>
      <t>general internal controls</t>
    </r>
  </si>
  <si>
    <t>larger, more complex datasets that can be Processed by</t>
  </si>
  <si>
    <r>
      <t>Try to</t>
    </r>
    <r>
      <rPr>
        <sz val="11"/>
        <color rgb="FFFF0000"/>
        <rFont val="Calibri"/>
        <family val="2"/>
        <scheme val="minor"/>
      </rPr>
      <t xml:space="preserve"> identify patterns, trends or correlations.</t>
    </r>
  </si>
  <si>
    <t> Tests of details of transactions and balances</t>
  </si>
  <si>
    <t>associated with company</t>
  </si>
  <si>
    <t>modern computers.</t>
  </si>
  <si>
    <t>Trend - seasonal sales</t>
  </si>
  <si>
    <t> Analytical review procedures</t>
  </si>
  <si>
    <t>b)</t>
  </si>
  <si>
    <r>
      <t xml:space="preserve">Auditors can test a </t>
    </r>
    <r>
      <rPr>
        <sz val="11"/>
        <color rgb="FFFF0000"/>
        <rFont val="Calibri"/>
        <family val="2"/>
        <scheme val="minor"/>
      </rPr>
      <t>greater number of items more quickly and accurately</t>
    </r>
  </si>
  <si>
    <t>Ex-</t>
  </si>
  <si>
    <t>Loan portfolio of a bank</t>
  </si>
  <si>
    <t>Correlations -When PPE increased, Dep also increased</t>
  </si>
  <si>
    <t>Audit software</t>
  </si>
  <si>
    <t> Tests of computer information system controls</t>
  </si>
  <si>
    <t>than would be the case otherwise</t>
  </si>
  <si>
    <t>-Computer programs used by the auditors to perform AP</t>
  </si>
  <si>
    <t>c)</t>
  </si>
  <si>
    <r>
      <t>Auditors can</t>
    </r>
    <r>
      <rPr>
        <sz val="11"/>
        <color rgb="FFFF0000"/>
        <rFont val="Calibri"/>
        <family val="2"/>
        <scheme val="minor"/>
      </rPr>
      <t xml:space="preserve"> test transactions rather than paper records</t>
    </r>
    <r>
      <rPr>
        <sz val="11"/>
        <color theme="1"/>
        <rFont val="Calibri"/>
        <family val="2"/>
        <scheme val="minor"/>
      </rPr>
      <t xml:space="preserve"> of transactions that</t>
    </r>
  </si>
  <si>
    <r>
      <rPr>
        <sz val="11"/>
        <color rgb="FFFF0000"/>
        <rFont val="Calibri"/>
        <family val="2"/>
        <scheme val="minor"/>
      </rPr>
      <t>Challenges</t>
    </r>
    <r>
      <rPr>
        <sz val="11"/>
        <color theme="1"/>
        <rFont val="Calibri"/>
        <family val="2"/>
        <scheme val="minor"/>
      </rPr>
      <t xml:space="preserve"> to the increased use of ADA include</t>
    </r>
  </si>
  <si>
    <t>could be incorrect</t>
  </si>
  <si>
    <t>Data acquisition – the auditor needs to acquire and store large amounts of the</t>
  </si>
  <si>
    <t>d)</t>
  </si>
  <si>
    <r>
      <t xml:space="preserve">CAATs are cost effective in the </t>
    </r>
    <r>
      <rPr>
        <sz val="11"/>
        <color rgb="FFFF0000"/>
        <rFont val="Calibri"/>
        <family val="2"/>
        <scheme val="minor"/>
      </rPr>
      <t>long term if the client does not change</t>
    </r>
    <r>
      <rPr>
        <sz val="11"/>
        <color theme="1"/>
        <rFont val="Calibri"/>
        <family val="2"/>
        <scheme val="minor"/>
      </rPr>
      <t xml:space="preserve"> its</t>
    </r>
  </si>
  <si>
    <t>entity's data. This can pose technical difficulties.</t>
  </si>
  <si>
    <t>Generalised audit software</t>
  </si>
  <si>
    <t>Custom audit software</t>
  </si>
  <si>
    <t>Test data.</t>
  </si>
  <si>
    <t>systems.</t>
  </si>
  <si>
    <t>Conceptual challenges – the auditor will need to think about how to use data</t>
  </si>
  <si>
    <t>Ex:ACT and IDEA/ACL</t>
  </si>
  <si>
    <t>Is written by auditors for specific tasks</t>
  </si>
  <si>
    <t>Conducting audit procedures by entering data</t>
  </si>
  <si>
    <t>e)</t>
  </si>
  <si>
    <r>
      <t xml:space="preserve">Results from CAATs </t>
    </r>
    <r>
      <rPr>
        <sz val="11"/>
        <color rgb="FFFF0000"/>
        <rFont val="Calibri"/>
        <family val="2"/>
        <scheme val="minor"/>
      </rPr>
      <t>can be compared with results from traditional testing</t>
    </r>
    <r>
      <rPr>
        <sz val="11"/>
        <color theme="1"/>
        <rFont val="Calibri"/>
        <family val="2"/>
        <scheme val="minor"/>
      </rPr>
      <t xml:space="preserve"> –</t>
    </r>
  </si>
  <si>
    <t>in ways that are different from how the entity has used it in the past.</t>
  </si>
  <si>
    <t>Use of audit software</t>
  </si>
  <si>
    <t>Ex:-Audit of Dialog sales</t>
  </si>
  <si>
    <t>(eg a sample of transactions) into an entity's computer system, and comparing the</t>
  </si>
  <si>
    <t>if the results correlate, overall confidence is increased.</t>
  </si>
  <si>
    <t>Legal and regulatory challenges – eg concerning data security.</t>
  </si>
  <si>
    <t>Performing arithmetic calculations on data,</t>
  </si>
  <si>
    <t>results obtained with pre-determined results</t>
  </si>
  <si>
    <t>Resource availability</t>
  </si>
  <si>
    <t>Facilitating audit sampling</t>
  </si>
  <si>
    <t>Cost of asstes</t>
  </si>
  <si>
    <t>Disadvantages</t>
  </si>
  <si>
    <t>Re-training/re-skilling auditors</t>
  </si>
  <si>
    <t>Producing documents</t>
  </si>
  <si>
    <t>Dep - straight line</t>
  </si>
  <si>
    <r>
      <t xml:space="preserve">Setting up the software needed for CAATs can be </t>
    </r>
    <r>
      <rPr>
        <sz val="11"/>
        <color rgb="FFFF0000"/>
        <rFont val="Calibri"/>
        <family val="2"/>
        <scheme val="minor"/>
      </rPr>
      <t>time consuming</t>
    </r>
    <r>
      <rPr>
        <sz val="11"/>
        <color theme="1"/>
        <rFont val="Calibri"/>
        <family val="2"/>
        <scheme val="minor"/>
      </rPr>
      <t xml:space="preserve"> and</t>
    </r>
  </si>
  <si>
    <t>Reperform calculations</t>
  </si>
  <si>
    <t>expensive.</t>
  </si>
  <si>
    <r>
      <t xml:space="preserve">Audit staff will </t>
    </r>
    <r>
      <rPr>
        <sz val="11"/>
        <color rgb="FFFF0000"/>
        <rFont val="Calibri"/>
        <family val="2"/>
        <scheme val="minor"/>
      </rPr>
      <t>need to be trained</t>
    </r>
    <r>
      <rPr>
        <sz val="11"/>
        <color theme="1"/>
        <rFont val="Calibri"/>
        <family val="2"/>
        <scheme val="minor"/>
      </rPr>
      <t xml:space="preserve"> so they have a sufficient level of IT knowledge</t>
    </r>
  </si>
  <si>
    <r>
      <rPr>
        <sz val="11"/>
        <color rgb="FFFF0000"/>
        <rFont val="Calibri"/>
        <family val="2"/>
        <scheme val="minor"/>
      </rPr>
      <t>Benefits</t>
    </r>
    <r>
      <rPr>
        <sz val="11"/>
        <color theme="1"/>
        <rFont val="Calibri"/>
        <family val="2"/>
        <scheme val="minor"/>
      </rPr>
      <t xml:space="preserve"> of using audit software</t>
    </r>
  </si>
  <si>
    <t>Online password and data access controls.</t>
  </si>
  <si>
    <t>to apply CAATs.</t>
  </si>
  <si>
    <t>Audit software can perform calculations and comparisons more quickly than</t>
  </si>
  <si>
    <t>test specific processing characteristics</t>
  </si>
  <si>
    <r>
      <rPr>
        <sz val="11"/>
        <color rgb="FFFF0000"/>
        <rFont val="Calibri"/>
        <family val="2"/>
        <scheme val="minor"/>
      </rPr>
      <t>Not all client systems</t>
    </r>
    <r>
      <rPr>
        <sz val="11"/>
        <color theme="1"/>
        <rFont val="Calibri"/>
        <family val="2"/>
        <scheme val="minor"/>
      </rPr>
      <t xml:space="preserve"> will be </t>
    </r>
    <r>
      <rPr>
        <sz val="11"/>
        <color rgb="FFFF0000"/>
        <rFont val="Calibri"/>
        <family val="2"/>
        <scheme val="minor"/>
      </rPr>
      <t>compatible</t>
    </r>
    <r>
      <rPr>
        <sz val="11"/>
        <color theme="1"/>
        <rFont val="Calibri"/>
        <family val="2"/>
        <scheme val="minor"/>
      </rPr>
      <t xml:space="preserve"> with the software used with CAATs.</t>
    </r>
  </si>
  <si>
    <t>those done manually.</t>
  </si>
  <si>
    <t>non-existent customer code or worth an unreasonable amount (BRA02525)</t>
  </si>
  <si>
    <t>Audit software makes it possible to test more transactions than when simply</t>
  </si>
  <si>
    <t>manually scanning printouts.</t>
  </si>
  <si>
    <r>
      <rPr>
        <sz val="11"/>
        <color rgb="FFFF0000"/>
        <rFont val="Calibri"/>
        <family val="2"/>
        <scheme val="minor"/>
      </rPr>
      <t>Benefits</t>
    </r>
    <r>
      <rPr>
        <sz val="11"/>
        <color theme="1"/>
        <rFont val="Calibri"/>
        <family val="2"/>
        <scheme val="minor"/>
      </rPr>
      <t xml:space="preserve"> of using test data techniques</t>
    </r>
  </si>
  <si>
    <t>Audit software may allow the actual computer files (the source files) to be</t>
  </si>
  <si>
    <r>
      <t xml:space="preserve">Test data provides evidence that the software or </t>
    </r>
    <r>
      <rPr>
        <sz val="11"/>
        <color rgb="FFFF0000"/>
        <rFont val="Calibri"/>
        <family val="2"/>
        <scheme val="minor"/>
      </rPr>
      <t>computer system used by</t>
    </r>
  </si>
  <si>
    <t>tested from the originating program</t>
  </si>
  <si>
    <t>the client are working effectively</t>
  </si>
  <si>
    <t>Using audit software is likely to be cost-effective in the long term if the</t>
  </si>
  <si>
    <t>Once the basic test data have been designed auditor can use that till client change the system</t>
  </si>
  <si>
    <t>client does not change its systems.</t>
  </si>
  <si>
    <r>
      <rPr>
        <sz val="11"/>
        <color rgb="FFFF0000"/>
        <rFont val="Calibri"/>
        <family val="2"/>
        <scheme val="minor"/>
      </rPr>
      <t>Problems</t>
    </r>
    <r>
      <rPr>
        <sz val="11"/>
        <color theme="1"/>
        <rFont val="Calibri"/>
        <family val="2"/>
        <scheme val="minor"/>
      </rPr>
      <t xml:space="preserve"> with using test data.</t>
    </r>
  </si>
  <si>
    <r>
      <rPr>
        <sz val="11"/>
        <color rgb="FFFF0000"/>
        <rFont val="Calibri"/>
        <family val="2"/>
        <scheme val="minor"/>
      </rPr>
      <t>Difficulties</t>
    </r>
    <r>
      <rPr>
        <sz val="11"/>
        <color theme="1"/>
        <rFont val="Calibri"/>
        <family val="2"/>
        <scheme val="minor"/>
      </rPr>
      <t xml:space="preserve"> of using audit software</t>
    </r>
  </si>
  <si>
    <t>Resulting corruption of data files</t>
  </si>
  <si>
    <t>The costs of designing tests using audit software can be substantial,</t>
  </si>
  <si>
    <t>Initial computer time and costs can be high</t>
  </si>
  <si>
    <t>The audit costs in general may increase</t>
  </si>
  <si>
    <t>If errors are made in the design of the audit software, audit time, and</t>
  </si>
  <si>
    <t>therefore costs, can be wasted</t>
  </si>
  <si>
    <t>Digitalisation</t>
  </si>
  <si>
    <t>Data is new oil</t>
  </si>
  <si>
    <t>FinTech</t>
  </si>
  <si>
    <t>financial technology</t>
  </si>
  <si>
    <t>Digital currency/Cryptocurrency</t>
  </si>
  <si>
    <t>Blockchain</t>
  </si>
  <si>
    <t>Data Analytics</t>
  </si>
  <si>
    <t xml:space="preserve">- Mainly Automate banking activities removing human touch </t>
  </si>
  <si>
    <t>Bit coin - 2008 - Satushi Nakimuto</t>
  </si>
  <si>
    <t>Money transfer</t>
  </si>
  <si>
    <t>Bank</t>
  </si>
  <si>
    <r>
      <t xml:space="preserve">Data analytics is the examination of data to try to identify </t>
    </r>
    <r>
      <rPr>
        <sz val="11"/>
        <color rgb="FFFF0000"/>
        <rFont val="Calibri"/>
        <family val="2"/>
        <scheme val="minor"/>
      </rPr>
      <t>patterns, trends</t>
    </r>
    <r>
      <rPr>
        <sz val="11"/>
        <color theme="1"/>
        <rFont val="Calibri"/>
        <family val="2"/>
        <scheme val="minor"/>
      </rPr>
      <t xml:space="preserve"> or</t>
    </r>
  </si>
  <si>
    <t>Purchase organic vegetable</t>
  </si>
  <si>
    <t>SLS/certification</t>
  </si>
  <si>
    <t>Trust?</t>
  </si>
  <si>
    <t>You have pay some amount of money to trust them</t>
  </si>
  <si>
    <t>correlations.</t>
  </si>
  <si>
    <t>- Mobile banking</t>
  </si>
  <si>
    <t xml:space="preserve">Money transfer </t>
  </si>
  <si>
    <t xml:space="preserve">Buy a land </t>
  </si>
  <si>
    <t>Land register</t>
  </si>
  <si>
    <r>
      <t xml:space="preserve">The aim of data analytics software is to </t>
    </r>
    <r>
      <rPr>
        <sz val="11"/>
        <color rgb="FFFF0000"/>
        <rFont val="Calibri"/>
        <family val="2"/>
        <scheme val="minor"/>
      </rPr>
      <t>extract insights from unstructured data</t>
    </r>
    <r>
      <rPr>
        <sz val="11"/>
        <color theme="1"/>
        <rFont val="Calibri"/>
        <family val="2"/>
        <scheme val="minor"/>
      </rPr>
      <t xml:space="preserve"> or from large volumes of data.</t>
    </r>
  </si>
  <si>
    <t>- Money transfer/ATM/Online payment</t>
  </si>
  <si>
    <t>LKR</t>
  </si>
  <si>
    <t>Mr "A"</t>
  </si>
  <si>
    <t>Mr "B"</t>
  </si>
  <si>
    <t>-Payments</t>
  </si>
  <si>
    <t>01. Big data</t>
  </si>
  <si>
    <t>larger, more complex datasets</t>
  </si>
  <si>
    <t>- Pay pal</t>
  </si>
  <si>
    <t>Bit coin</t>
  </si>
  <si>
    <t>FB</t>
  </si>
  <si>
    <t xml:space="preserve">Visa/Master/Amex - Banking platform &amp; separate companies </t>
  </si>
  <si>
    <t>If you have a land - history of transaction relating to this land will be recorded in a book</t>
  </si>
  <si>
    <t>Do you truct this book?</t>
  </si>
  <si>
    <t>Mible phone</t>
  </si>
  <si>
    <t xml:space="preserve">Bankers use this platform &amp; pay royalty </t>
  </si>
  <si>
    <t>Practical example of preparing digital currency</t>
  </si>
  <si>
    <t>Book</t>
  </si>
  <si>
    <t>Pay pal is payment system but not in banking platform</t>
  </si>
  <si>
    <t>Name of digital currancy - JMC coin</t>
  </si>
  <si>
    <t>Big Data can be defined by considering the three Vs</t>
  </si>
  <si>
    <t>Visa/Master/Amex - benefit</t>
  </si>
  <si>
    <t>Block1</t>
  </si>
  <si>
    <t>Block2</t>
  </si>
  <si>
    <t>Block3</t>
  </si>
  <si>
    <t>volume</t>
  </si>
  <si>
    <t>90 percent of all today's data was created in the past couple of years</t>
  </si>
  <si>
    <t xml:space="preserve">Control money in &amp; outof country </t>
  </si>
  <si>
    <t>Software developer</t>
  </si>
  <si>
    <t>Draftsmen</t>
  </si>
  <si>
    <t>Hash</t>
  </si>
  <si>
    <t>3a1b</t>
  </si>
  <si>
    <t>1d2g</t>
  </si>
  <si>
    <t>1f2c</t>
  </si>
  <si>
    <t>2ac1</t>
  </si>
  <si>
    <t>velocity</t>
  </si>
  <si>
    <t>speed at which data is being generated, produced, created, or refreshed</t>
  </si>
  <si>
    <t>Pay in JMC coin</t>
  </si>
  <si>
    <t>Prevous hash</t>
  </si>
  <si>
    <t>0000</t>
  </si>
  <si>
    <t>variety</t>
  </si>
  <si>
    <t>Handle structured data but also semi structured and mostly unstructured data as well</t>
  </si>
  <si>
    <t>Disadvantages of PayPal</t>
  </si>
  <si>
    <t xml:space="preserve">Data </t>
  </si>
  <si>
    <t>extended to veracity</t>
  </si>
  <si>
    <t>confidence or trust in the data</t>
  </si>
  <si>
    <t>Not going through banking system</t>
  </si>
  <si>
    <t>- Sender 
- receiver
- how much transferred</t>
  </si>
  <si>
    <t>Nimal
Kamal
1,000</t>
  </si>
  <si>
    <t>Change data</t>
  </si>
  <si>
    <t>Black money risk</t>
  </si>
  <si>
    <t>Supper market</t>
  </si>
  <si>
    <t>Big Data and auditing</t>
  </si>
  <si>
    <t>Using audit software</t>
  </si>
  <si>
    <t>Advantages of PayPal</t>
  </si>
  <si>
    <t>Where this is exist</t>
  </si>
  <si>
    <t>Application of blockchain</t>
  </si>
  <si>
    <t>Charges very low</t>
  </si>
  <si>
    <t>Fully Decentralized ledger - no central authority</t>
  </si>
  <si>
    <t>Healthcare sector</t>
  </si>
  <si>
    <t>This has developed use block chain technology</t>
  </si>
  <si>
    <t>Personal identity</t>
  </si>
  <si>
    <t>-Lending and borrowing</t>
  </si>
  <si>
    <t>Oganic food</t>
  </si>
  <si>
    <t>Businesses can apply for a loan on their mobile devices</t>
  </si>
  <si>
    <t>Consumers can request credit reports numerous times without affecting their credit score</t>
  </si>
  <si>
    <t>How do you ensure security &amp; improve trust</t>
  </si>
  <si>
    <t>-Digital currency</t>
  </si>
  <si>
    <t>Cryptocurrency miming</t>
  </si>
  <si>
    <t xml:space="preserve">Transaction are recorded &amp; verify by millions of computers </t>
  </si>
  <si>
    <t>There is completion for Cryptocurrency miming - because rewarding Cryptocurrency</t>
  </si>
  <si>
    <t>There is limit for bit coin 21 Mn out of that 17Mn already miming completed</t>
  </si>
  <si>
    <t>How do you purchase Cryptocurrency</t>
  </si>
  <si>
    <t>Open valet</t>
  </si>
  <si>
    <t>If you need to buy tesla car you can in bit coin</t>
  </si>
  <si>
    <t xml:space="preserve">Artificial intelligence </t>
  </si>
  <si>
    <t>Artificial intelligence and automation</t>
  </si>
  <si>
    <t>Artificial intelligence is when computer systems perform tasks that would</t>
  </si>
  <si>
    <r>
      <t xml:space="preserve">usually require </t>
    </r>
    <r>
      <rPr>
        <sz val="11"/>
        <color rgb="FFFF0000"/>
        <rFont val="Calibri"/>
        <family val="2"/>
        <scheme val="minor"/>
      </rPr>
      <t>human intelligence.</t>
    </r>
  </si>
  <si>
    <t>AI allows computers to make their own decisions and take action without the need</t>
  </si>
  <si>
    <t>for direction from humans.</t>
  </si>
  <si>
    <t>Machine learning</t>
  </si>
  <si>
    <t>is the construction of AI algorithms that learns from a series of</t>
  </si>
  <si>
    <t>inputs and outputs. As a result of this 'learning' a final algorithm is generated that</t>
  </si>
  <si>
    <t>can predict an answer when provided with input.</t>
  </si>
  <si>
    <t> Sales and business forecasting</t>
  </si>
  <si>
    <t> Analysis of transactions and data from numerous sources</t>
  </si>
  <si>
    <t> Smart personal assistants (for example Siri)</t>
  </si>
  <si>
    <t> Process automation:</t>
  </si>
  <si>
    <t> Email spam filters which block emails or divert them</t>
  </si>
  <si>
    <t> Voice to text software</t>
  </si>
  <si>
    <t> Automated responders and online customer support</t>
  </si>
  <si>
    <t> Automated insights, especially for data-driven industries (eg financial services</t>
  </si>
  <si>
    <t>or e-commerce)</t>
  </si>
  <si>
    <t> Fraud detection and prevention for online transactions</t>
  </si>
  <si>
    <t> Dynamic price optimisation (based on machine learning)</t>
  </si>
  <si>
    <t> Robotic Process Automation (RPA) (covered in the next section)</t>
  </si>
  <si>
    <t>Robotic process automation (RPA)</t>
  </si>
  <si>
    <t>Robotic process automation (RPA) is the use of AI to handle high-volume,</t>
  </si>
  <si>
    <t>repetitive tasks that humans would previously have performed such as</t>
  </si>
  <si>
    <t>calculations, queries and maintenance of records or transactions.</t>
  </si>
  <si>
    <t>RPA is best suited for processes with repeatable, predictable tasks</t>
  </si>
  <si>
    <t>carried out in IT applications</t>
  </si>
  <si>
    <t>Benefits</t>
  </si>
  <si>
    <t>Reduce cost</t>
  </si>
  <si>
    <t>improved accuracy, speed and
flexibility</t>
  </si>
  <si>
    <t>Use ex</t>
  </si>
  <si>
    <t>order processing, payments, and to monitor inventory levels.</t>
  </si>
  <si>
    <t>edger entry, budgeting and transactional
reporting.</t>
  </si>
  <si>
    <t>foreign exchange payments or processing insurance claims</t>
  </si>
  <si>
    <t>RPA and auditing</t>
  </si>
  <si>
    <t>Data gathering, including extracting the data to be used by auditors.</t>
  </si>
  <si>
    <t>Automation of the risk assessment process.</t>
  </si>
  <si>
    <t>Sampling and initial evidence gathering</t>
  </si>
  <si>
    <t>Bots can run controls testing for control areas that are standardised</t>
  </si>
  <si>
    <t>Cybersecurity</t>
  </si>
  <si>
    <t>Cyberspace is the environment in which communication over IT networks takes place.</t>
  </si>
  <si>
    <t xml:space="preserve">How to address challenges </t>
  </si>
  <si>
    <t>Making cybersecurity issues for those not working in the organisation's IT</t>
  </si>
  <si>
    <t>department easier to understand</t>
  </si>
  <si>
    <t>Employing a Chief Information Security Officer</t>
  </si>
  <si>
    <t>Reorganising roles and responsibilities to ensure that there is accountability</t>
  </si>
  <si>
    <t>for cybersecurity matters within the organisation</t>
  </si>
  <si>
    <t>Determining accountability for cyber risks at the strategic apex.</t>
  </si>
  <si>
    <t>Determining the organisation's tolerance to the cyber risks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</si>
</sst>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rgb="FF00B050"/>
      <name val="Calibri"/>
      <family val="2"/>
      <scheme val="minor"/>
    </font>
    <font>
      <sz val="11"/>
      <color rgb="FFFF0000"/>
      <name val="Calibri"/>
      <family val="2"/>
    </font>
    <font>
      <b/>
      <u/>
      <sz val="11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280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>
      <alignment horizontal="center"/>
    </xf>
    <xf numFmtId="0" fontId="1" fillId="0" borderId="0" xfId="0" quotePrefix="1" applyFo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left" vertical="center" indent="1"/>
    </xf>
    <xf numFmtId="0" fontId="0" fillId="0" borderId="1" xfId="0" applyBorder="1"/>
    <xf numFmtId="0" fontId="3" fillId="0" borderId="1" xfId="0" applyFont="1" applyBorder="1"/>
    <xf numFmtId="0" fontId="0" fillId="4" borderId="1" xfId="0" applyFill="1" applyBorder="1"/>
    <xf numFmtId="0" fontId="8" fillId="0" borderId="0" xfId="0" applyFont="1"/>
    <xf numFmtId="0" fontId="0" fillId="0" borderId="2" xfId="0" applyBorder="1"/>
    <xf numFmtId="0" fontId="1" fillId="0" borderId="1" xfId="0" applyFont="1" applyBorder="1"/>
    <xf numFmtId="0" fontId="1" fillId="2" borderId="0" xfId="0" applyFont="1" applyFill="1"/>
    <xf numFmtId="0" fontId="9" fillId="0" borderId="0" xfId="0" applyFont="1"/>
    <xf numFmtId="0" fontId="0" fillId="0" borderId="0" xfId="0" applyAlignment="1">
      <alignment horizontal="left" vertical="center"/>
    </xf>
    <xf numFmtId="0" fontId="1" fillId="0" borderId="0" xfId="0" applyFont="1" applyAlignment="1">
      <alignment wrapText="1"/>
    </xf>
    <xf numFmtId="0" fontId="11" fillId="0" borderId="0" xfId="0" applyFont="1"/>
    <xf numFmtId="0" fontId="0" fillId="2" borderId="1" xfId="0" applyFill="1" applyBorder="1"/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0" fillId="0" borderId="0" xfId="0" applyAlignment="1">
      <alignment horizontal="center" wrapText="1"/>
    </xf>
    <xf numFmtId="0" fontId="12" fillId="0" borderId="0" xfId="0" applyFont="1" applyAlignment="1">
      <alignment wrapText="1"/>
    </xf>
    <xf numFmtId="0" fontId="0" fillId="2" borderId="0" xfId="0" applyFill="1" applyAlignment="1">
      <alignment horizontal="center"/>
    </xf>
    <xf numFmtId="0" fontId="0" fillId="5" borderId="0" xfId="0" applyFill="1"/>
    <xf numFmtId="0" fontId="1" fillId="0" borderId="0" xfId="0" applyFont="1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 quotePrefix="1"/>
    <xf numFmtId="0" fontId="0" fillId="7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0" borderId="0" xfId="0" applyAlignment="1">
      <alignment horizontal="right"/>
    </xf>
    <xf numFmtId="0" fontId="0" fillId="7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6" borderId="7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top" wrapText="1"/>
    </xf>
    <xf numFmtId="0" fontId="1" fillId="0" borderId="8" xfId="0" applyFont="1" applyBorder="1"/>
    <xf numFmtId="0" fontId="1" fillId="0" borderId="4" xfId="0" applyFont="1" applyBorder="1"/>
    <xf numFmtId="0" fontId="0" fillId="0" borderId="11" xfId="0" applyBorder="1"/>
    <xf numFmtId="0" fontId="1" fillId="0" borderId="6" xfId="0" applyFont="1" applyBorder="1"/>
    <xf numFmtId="0" fontId="0" fillId="0" borderId="6" xfId="0" applyBorder="1"/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1" fillId="0" borderId="13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left" vertical="top" wrapText="1"/>
    </xf>
    <xf numFmtId="0" fontId="0" fillId="0" borderId="14" xfId="0" applyBorder="1"/>
    <xf numFmtId="0" fontId="0" fillId="9" borderId="15" xfId="0" applyFill="1" applyBorder="1" applyAlignment="1">
      <alignment horizontal="center" vertical="center" wrapText="1"/>
    </xf>
    <xf numFmtId="0" fontId="0" fillId="10" borderId="0" xfId="0" applyFill="1"/>
    <xf numFmtId="14" fontId="0" fillId="0" borderId="0" xfId="0" applyNumberFormat="1"/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9" borderId="0" xfId="0" applyFill="1" applyAlignment="1">
      <alignment horizontal="center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right" vertical="top"/>
    </xf>
    <xf numFmtId="0" fontId="10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164" fontId="0" fillId="0" borderId="0" xfId="1" applyNumberFormat="1" applyFont="1"/>
    <xf numFmtId="164" fontId="0" fillId="11" borderId="0" xfId="1" applyNumberFormat="1" applyFont="1" applyFill="1"/>
    <xf numFmtId="0" fontId="0" fillId="11" borderId="0" xfId="0" applyFill="1"/>
    <xf numFmtId="0" fontId="16" fillId="0" borderId="0" xfId="0" applyFont="1"/>
    <xf numFmtId="0" fontId="16" fillId="0" borderId="0" xfId="0" applyFont="1" applyAlignment="1">
      <alignment horizontal="center"/>
    </xf>
    <xf numFmtId="0" fontId="0" fillId="12" borderId="0" xfId="0" applyFill="1"/>
    <xf numFmtId="0" fontId="0" fillId="12" borderId="2" xfId="0" applyFill="1" applyBorder="1"/>
    <xf numFmtId="0" fontId="0" fillId="12" borderId="10" xfId="0" applyFill="1" applyBorder="1"/>
    <xf numFmtId="0" fontId="0" fillId="12" borderId="11" xfId="0" applyFill="1" applyBorder="1"/>
    <xf numFmtId="0" fontId="0" fillId="2" borderId="3" xfId="0" applyFill="1" applyBorder="1"/>
    <xf numFmtId="0" fontId="0" fillId="2" borderId="5" xfId="0" applyFill="1" applyBorder="1"/>
    <xf numFmtId="0" fontId="0" fillId="0" borderId="0" xfId="0" applyAlignment="1">
      <alignment horizontal="left"/>
    </xf>
    <xf numFmtId="0" fontId="0" fillId="0" borderId="4" xfId="0" applyBorder="1"/>
    <xf numFmtId="0" fontId="0" fillId="0" borderId="8" xfId="0" applyBorder="1"/>
    <xf numFmtId="0" fontId="0" fillId="0" borderId="4" xfId="0" applyBorder="1" applyAlignment="1">
      <alignment horizontal="right"/>
    </xf>
    <xf numFmtId="0" fontId="1" fillId="0" borderId="4" xfId="0" applyFont="1" applyBorder="1" applyAlignment="1">
      <alignment horizontal="right"/>
    </xf>
    <xf numFmtId="0" fontId="1" fillId="0" borderId="2" xfId="0" applyFont="1" applyBorder="1"/>
    <xf numFmtId="9" fontId="0" fillId="0" borderId="0" xfId="0" applyNumberFormat="1"/>
    <xf numFmtId="164" fontId="1" fillId="0" borderId="0" xfId="1" applyNumberFormat="1" applyFont="1"/>
    <xf numFmtId="164" fontId="0" fillId="0" borderId="16" xfId="0" applyNumberFormat="1" applyBorder="1"/>
    <xf numFmtId="0" fontId="0" fillId="0" borderId="9" xfId="0" applyBorder="1"/>
    <xf numFmtId="0" fontId="0" fillId="0" borderId="10" xfId="0" applyBorder="1"/>
    <xf numFmtId="0" fontId="0" fillId="0" borderId="2" xfId="0" applyBorder="1" applyAlignment="1">
      <alignment horizontal="left" vertical="center"/>
    </xf>
    <xf numFmtId="0" fontId="0" fillId="0" borderId="12" xfId="0" applyBorder="1"/>
    <xf numFmtId="0" fontId="0" fillId="0" borderId="2" xfId="0" applyBorder="1" applyAlignment="1">
      <alignment wrapText="1"/>
    </xf>
    <xf numFmtId="0" fontId="3" fillId="0" borderId="2" xfId="0" applyFont="1" applyBorder="1"/>
    <xf numFmtId="0" fontId="0" fillId="0" borderId="2" xfId="0" quotePrefix="1" applyBorder="1"/>
    <xf numFmtId="0" fontId="0" fillId="0" borderId="2" xfId="0" applyBorder="1" applyAlignment="1">
      <alignment vertical="top"/>
    </xf>
    <xf numFmtId="0" fontId="0" fillId="0" borderId="2" xfId="0" quotePrefix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" xfId="0" applyBorder="1" applyAlignment="1">
      <alignment vertical="center"/>
    </xf>
    <xf numFmtId="0" fontId="3" fillId="0" borderId="0" xfId="0" quotePrefix="1" applyFont="1"/>
    <xf numFmtId="0" fontId="0" fillId="0" borderId="6" xfId="0" quotePrefix="1" applyBorder="1"/>
    <xf numFmtId="0" fontId="3" fillId="0" borderId="0" xfId="0" applyFont="1" applyAlignment="1">
      <alignment vertical="top"/>
    </xf>
    <xf numFmtId="0" fontId="0" fillId="13" borderId="0" xfId="0" applyFill="1"/>
    <xf numFmtId="0" fontId="0" fillId="13" borderId="0" xfId="0" applyFill="1" applyAlignment="1">
      <alignment vertical="top"/>
    </xf>
    <xf numFmtId="0" fontId="0" fillId="13" borderId="11" xfId="0" applyFill="1" applyBorder="1"/>
    <xf numFmtId="16" fontId="0" fillId="13" borderId="0" xfId="0" applyNumberFormat="1" applyFill="1" applyAlignment="1">
      <alignment horizontal="right"/>
    </xf>
    <xf numFmtId="0" fontId="0" fillId="13" borderId="2" xfId="0" applyFill="1" applyBorder="1"/>
    <xf numFmtId="16" fontId="0" fillId="13" borderId="2" xfId="0" applyNumberFormat="1" applyFill="1" applyBorder="1"/>
    <xf numFmtId="0" fontId="0" fillId="7" borderId="0" xfId="0" applyFill="1"/>
    <xf numFmtId="0" fontId="18" fillId="0" borderId="0" xfId="0" applyFont="1" applyAlignment="1">
      <alignment horizontal="center"/>
    </xf>
    <xf numFmtId="0" fontId="0" fillId="0" borderId="11" xfId="0" quotePrefix="1" applyBorder="1"/>
    <xf numFmtId="0" fontId="0" fillId="0" borderId="0" xfId="0" quotePrefix="1" applyAlignment="1">
      <alignment horizontal="left"/>
    </xf>
    <xf numFmtId="0" fontId="0" fillId="2" borderId="0" xfId="0" applyFill="1" applyAlignment="1">
      <alignment horizontal="right"/>
    </xf>
    <xf numFmtId="164" fontId="0" fillId="9" borderId="0" xfId="1" applyNumberFormat="1" applyFont="1" applyFill="1"/>
    <xf numFmtId="164" fontId="0" fillId="2" borderId="0" xfId="1" applyNumberFormat="1" applyFont="1" applyFill="1"/>
    <xf numFmtId="9" fontId="0" fillId="0" borderId="0" xfId="2" applyFont="1"/>
    <xf numFmtId="1" fontId="0" fillId="0" borderId="0" xfId="0" applyNumberFormat="1"/>
    <xf numFmtId="164" fontId="0" fillId="6" borderId="0" xfId="1" applyNumberFormat="1" applyFont="1" applyFill="1"/>
    <xf numFmtId="0" fontId="17" fillId="0" borderId="0" xfId="0" applyFont="1"/>
    <xf numFmtId="0" fontId="0" fillId="14" borderId="0" xfId="0" applyFill="1"/>
    <xf numFmtId="0" fontId="20" fillId="0" borderId="0" xfId="0" applyFont="1" applyAlignment="1">
      <alignment horizontal="left" vertical="center" indent="2"/>
    </xf>
    <xf numFmtId="14" fontId="1" fillId="0" borderId="0" xfId="0" applyNumberFormat="1" applyFont="1"/>
    <xf numFmtId="0" fontId="9" fillId="0" borderId="0" xfId="0" applyFont="1" applyAlignment="1">
      <alignment horizontal="justify" vertical="center"/>
    </xf>
    <xf numFmtId="3" fontId="0" fillId="0" borderId="0" xfId="0" applyNumberFormat="1"/>
    <xf numFmtId="0" fontId="10" fillId="0" borderId="0" xfId="0" applyFont="1"/>
    <xf numFmtId="0" fontId="0" fillId="0" borderId="0" xfId="0" quotePrefix="1" applyAlignment="1">
      <alignment horizontal="right"/>
    </xf>
    <xf numFmtId="0" fontId="0" fillId="0" borderId="0" xfId="0" quotePrefix="1" applyAlignment="1">
      <alignment horizontal="right" vertical="top"/>
    </xf>
    <xf numFmtId="164" fontId="0" fillId="0" borderId="16" xfId="1" applyNumberFormat="1" applyFont="1" applyBorder="1"/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6" borderId="13" xfId="0" applyFill="1" applyBorder="1"/>
    <xf numFmtId="0" fontId="0" fillId="6" borderId="14" xfId="0" applyFill="1" applyBorder="1"/>
    <xf numFmtId="0" fontId="0" fillId="6" borderId="15" xfId="0" applyFill="1" applyBorder="1"/>
    <xf numFmtId="0" fontId="0" fillId="6" borderId="0" xfId="0" applyFill="1"/>
    <xf numFmtId="0" fontId="0" fillId="0" borderId="16" xfId="0" applyBorder="1"/>
    <xf numFmtId="0" fontId="12" fillId="0" borderId="0" xfId="0" applyFont="1"/>
    <xf numFmtId="0" fontId="5" fillId="0" borderId="0" xfId="0" applyFont="1" applyAlignment="1">
      <alignment horizontal="center"/>
    </xf>
    <xf numFmtId="0" fontId="0" fillId="0" borderId="0" xfId="0" quotePrefix="1" applyAlignment="1">
      <alignment wrapText="1"/>
    </xf>
    <xf numFmtId="0" fontId="21" fillId="0" borderId="0" xfId="0" applyFont="1"/>
    <xf numFmtId="14" fontId="0" fillId="0" borderId="0" xfId="0" applyNumberFormat="1" applyAlignment="1">
      <alignment horizontal="left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15" borderId="0" xfId="0" applyFill="1" applyAlignment="1">
      <alignment wrapText="1"/>
    </xf>
    <xf numFmtId="0" fontId="13" fillId="0" borderId="0" xfId="0" applyFont="1"/>
    <xf numFmtId="164" fontId="0" fillId="0" borderId="0" xfId="0" applyNumberFormat="1"/>
    <xf numFmtId="0" fontId="3" fillId="0" borderId="0" xfId="0" applyFont="1" applyAlignment="1">
      <alignment horizontal="center"/>
    </xf>
    <xf numFmtId="0" fontId="22" fillId="0" borderId="0" xfId="0" applyFont="1"/>
    <xf numFmtId="43" fontId="0" fillId="0" borderId="0" xfId="1" applyFont="1"/>
    <xf numFmtId="43" fontId="0" fillId="0" borderId="0" xfId="0" applyNumberFormat="1"/>
    <xf numFmtId="43" fontId="0" fillId="2" borderId="0" xfId="0" applyNumberFormat="1" applyFill="1"/>
    <xf numFmtId="0" fontId="19" fillId="0" borderId="0" xfId="0" applyFont="1"/>
    <xf numFmtId="0" fontId="9" fillId="0" borderId="16" xfId="0" applyFont="1" applyBorder="1"/>
    <xf numFmtId="0" fontId="3" fillId="0" borderId="0" xfId="0" applyFont="1" applyAlignment="1">
      <alignment horizontal="center" wrapText="1"/>
    </xf>
    <xf numFmtId="0" fontId="1" fillId="0" borderId="0" xfId="0" applyFont="1" applyAlignment="1">
      <alignment horizontal="right"/>
    </xf>
    <xf numFmtId="0" fontId="0" fillId="16" borderId="0" xfId="0" applyFill="1"/>
    <xf numFmtId="0" fontId="1" fillId="16" borderId="0" xfId="0" applyFont="1" applyFill="1" applyAlignment="1">
      <alignment horizontal="center"/>
    </xf>
    <xf numFmtId="0" fontId="1" fillId="16" borderId="0" xfId="0" applyFont="1" applyFill="1"/>
    <xf numFmtId="0" fontId="0" fillId="16" borderId="0" xfId="0" applyFill="1" applyAlignment="1">
      <alignment horizontal="right"/>
    </xf>
    <xf numFmtId="0" fontId="0" fillId="9" borderId="0" xfId="0" applyFill="1"/>
    <xf numFmtId="14" fontId="0" fillId="2" borderId="0" xfId="0" applyNumberFormat="1" applyFill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/>
    <xf numFmtId="0" fontId="0" fillId="16" borderId="1" xfId="0" applyFill="1" applyBorder="1"/>
    <xf numFmtId="0" fontId="1" fillId="16" borderId="1" xfId="0" applyFont="1" applyFill="1" applyBorder="1"/>
    <xf numFmtId="0" fontId="0" fillId="0" borderId="10" xfId="0" quotePrefix="1" applyBorder="1"/>
    <xf numFmtId="0" fontId="5" fillId="0" borderId="8" xfId="0" applyFont="1" applyBorder="1"/>
    <xf numFmtId="164" fontId="1" fillId="0" borderId="0" xfId="1" applyNumberFormat="1" applyFont="1" applyBorder="1"/>
    <xf numFmtId="164" fontId="1" fillId="0" borderId="0" xfId="0" applyNumberFormat="1" applyFont="1"/>
    <xf numFmtId="0" fontId="0" fillId="0" borderId="2" xfId="0" applyBorder="1" applyAlignment="1">
      <alignment vertical="top" wrapText="1"/>
    </xf>
    <xf numFmtId="164" fontId="0" fillId="0" borderId="0" xfId="1" applyNumberFormat="1" applyFont="1" applyBorder="1"/>
    <xf numFmtId="164" fontId="11" fillId="0" borderId="0" xfId="1" applyNumberFormat="1" applyFont="1" applyBorder="1"/>
    <xf numFmtId="164" fontId="0" fillId="0" borderId="6" xfId="0" applyNumberFormat="1" applyBorder="1"/>
    <xf numFmtId="164" fontId="0" fillId="0" borderId="0" xfId="1" applyNumberFormat="1" applyFont="1" applyFill="1" applyBorder="1"/>
    <xf numFmtId="0" fontId="16" fillId="0" borderId="6" xfId="0" applyFont="1" applyBorder="1"/>
    <xf numFmtId="164" fontId="16" fillId="0" borderId="6" xfId="1" applyNumberFormat="1" applyFont="1" applyBorder="1"/>
    <xf numFmtId="164" fontId="26" fillId="0" borderId="0" xfId="1" applyNumberFormat="1" applyFont="1" applyBorder="1"/>
    <xf numFmtId="0" fontId="0" fillId="18" borderId="0" xfId="0" applyFill="1"/>
    <xf numFmtId="0" fontId="0" fillId="13" borderId="8" xfId="0" applyFill="1" applyBorder="1" applyAlignment="1">
      <alignment horizontal="right"/>
    </xf>
    <xf numFmtId="0" fontId="0" fillId="13" borderId="4" xfId="0" applyFill="1" applyBorder="1"/>
    <xf numFmtId="0" fontId="0" fillId="13" borderId="9" xfId="0" applyFill="1" applyBorder="1"/>
    <xf numFmtId="0" fontId="0" fillId="13" borderId="6" xfId="0" applyFill="1" applyBorder="1"/>
    <xf numFmtId="0" fontId="0" fillId="13" borderId="12" xfId="0" applyFill="1" applyBorder="1"/>
    <xf numFmtId="0" fontId="0" fillId="19" borderId="0" xfId="0" applyFill="1"/>
    <xf numFmtId="0" fontId="0" fillId="0" borderId="0" xfId="0" quotePrefix="1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 wrapText="1"/>
    </xf>
    <xf numFmtId="0" fontId="0" fillId="2" borderId="1" xfId="0" applyFill="1" applyBorder="1" applyAlignment="1">
      <alignment horizontal="center"/>
    </xf>
    <xf numFmtId="0" fontId="1" fillId="0" borderId="2" xfId="0" applyFont="1" applyBorder="1" applyAlignment="1">
      <alignment horizontal="left" wrapText="1"/>
    </xf>
    <xf numFmtId="0" fontId="0" fillId="9" borderId="9" xfId="0" applyFill="1" applyBorder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wrapText="1"/>
    </xf>
    <xf numFmtId="0" fontId="0" fillId="12" borderId="8" xfId="0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6" borderId="1" xfId="0" applyFill="1" applyBorder="1" applyAlignment="1">
      <alignment horizontal="center" vertical="center" wrapText="1"/>
    </xf>
    <xf numFmtId="0" fontId="0" fillId="16" borderId="1" xfId="0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0" fillId="0" borderId="10" xfId="0" applyBorder="1" applyAlignment="1">
      <alignment horizontal="left" wrapText="1"/>
    </xf>
    <xf numFmtId="0" fontId="0" fillId="17" borderId="1" xfId="0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17" borderId="8" xfId="0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7" borderId="12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2" borderId="13" xfId="0" applyFill="1" applyBorder="1" applyAlignment="1">
      <alignment horizontal="left" wrapText="1"/>
    </xf>
    <xf numFmtId="0" fontId="0" fillId="2" borderId="14" xfId="0" applyFill="1" applyBorder="1" applyAlignment="1">
      <alignment horizontal="left" wrapText="1"/>
    </xf>
    <xf numFmtId="0" fontId="0" fillId="2" borderId="15" xfId="0" applyFill="1" applyBorder="1" applyAlignment="1">
      <alignment horizontal="left" wrapText="1"/>
    </xf>
    <xf numFmtId="0" fontId="0" fillId="2" borderId="13" xfId="0" applyFill="1" applyBorder="1" applyAlignment="1">
      <alignment horizontal="left" vertical="top" wrapText="1"/>
    </xf>
    <xf numFmtId="0" fontId="0" fillId="2" borderId="14" xfId="0" applyFill="1" applyBorder="1" applyAlignment="1">
      <alignment horizontal="left" vertical="top" wrapText="1"/>
    </xf>
    <xf numFmtId="0" fontId="0" fillId="2" borderId="15" xfId="0" applyFill="1" applyBorder="1" applyAlignment="1">
      <alignment horizontal="left" vertical="top" wrapText="1"/>
    </xf>
    <xf numFmtId="0" fontId="0" fillId="0" borderId="2" xfId="0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19" fillId="0" borderId="4" xfId="0" applyFont="1" applyBorder="1" applyAlignment="1">
      <alignment horizont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center" wrapText="1"/>
    </xf>
    <xf numFmtId="0" fontId="0" fillId="0" borderId="8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8" fillId="0" borderId="0" xfId="0" applyFont="1" applyAlignment="1">
      <alignment horizontal="center" vertical="center"/>
    </xf>
    <xf numFmtId="0" fontId="0" fillId="7" borderId="0" xfId="0" applyFill="1" applyAlignment="1">
      <alignment horizontal="center"/>
    </xf>
    <xf numFmtId="0" fontId="0" fillId="13" borderId="0" xfId="0" applyFill="1" applyAlignment="1">
      <alignment horizontal="center" vertical="center" wrapText="1"/>
    </xf>
    <xf numFmtId="0" fontId="0" fillId="13" borderId="0" xfId="0" applyFill="1" applyAlignment="1">
      <alignment horizontal="left" wrapText="1"/>
    </xf>
    <xf numFmtId="0" fontId="0" fillId="0" borderId="0" xfId="0" applyAlignment="1">
      <alignment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1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0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9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0</xdr:row>
      <xdr:rowOff>133350</xdr:rowOff>
    </xdr:from>
    <xdr:to>
      <xdr:col>7</xdr:col>
      <xdr:colOff>12700</xdr:colOff>
      <xdr:row>1</xdr:row>
      <xdr:rowOff>25400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CxnSpPr/>
      </xdr:nvCxnSpPr>
      <xdr:spPr>
        <a:xfrm flipH="1">
          <a:off x="1333500" y="133350"/>
          <a:ext cx="2946400" cy="76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527050</xdr:colOff>
      <xdr:row>0</xdr:row>
      <xdr:rowOff>165100</xdr:rowOff>
    </xdr:from>
    <xdr:to>
      <xdr:col>8</xdr:col>
      <xdr:colOff>527050</xdr:colOff>
      <xdr:row>2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5454650" y="165100"/>
          <a:ext cx="0" cy="22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184150</xdr:colOff>
      <xdr:row>0</xdr:row>
      <xdr:rowOff>139700</xdr:rowOff>
    </xdr:from>
    <xdr:to>
      <xdr:col>15</xdr:col>
      <xdr:colOff>603250</xdr:colOff>
      <xdr:row>2</xdr:row>
      <xdr:rowOff>44450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5848350" y="139700"/>
          <a:ext cx="4127500" cy="273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203200</xdr:colOff>
      <xdr:row>0</xdr:row>
      <xdr:rowOff>146050</xdr:rowOff>
    </xdr:from>
    <xdr:to>
      <xdr:col>21</xdr:col>
      <xdr:colOff>596900</xdr:colOff>
      <xdr:row>2</xdr:row>
      <xdr:rowOff>19050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5867400" y="146050"/>
          <a:ext cx="775970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457196</xdr:colOff>
      <xdr:row>18</xdr:row>
      <xdr:rowOff>114300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501650</xdr:colOff>
      <xdr:row>1</xdr:row>
      <xdr:rowOff>6350</xdr:rowOff>
    </xdr:from>
    <xdr:to>
      <xdr:col>3</xdr:col>
      <xdr:colOff>501650</xdr:colOff>
      <xdr:row>2</xdr:row>
      <xdr:rowOff>5080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2330450" y="190500"/>
          <a:ext cx="0" cy="1828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1</xdr:row>
      <xdr:rowOff>5292</xdr:rowOff>
    </xdr:from>
    <xdr:to>
      <xdr:col>3</xdr:col>
      <xdr:colOff>504825</xdr:colOff>
      <xdr:row>2</xdr:row>
      <xdr:rowOff>4022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CxnSpPr/>
      </xdr:nvCxnSpPr>
      <xdr:spPr>
        <a:xfrm>
          <a:off x="2330450" y="190500"/>
          <a:ext cx="0" cy="18393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487892</xdr:colOff>
      <xdr:row>3</xdr:row>
      <xdr:rowOff>4233</xdr:rowOff>
    </xdr:from>
    <xdr:to>
      <xdr:col>3</xdr:col>
      <xdr:colOff>487892</xdr:colOff>
      <xdr:row>4</xdr:row>
      <xdr:rowOff>2964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CxnSpPr/>
      </xdr:nvCxnSpPr>
      <xdr:spPr>
        <a:xfrm>
          <a:off x="2313517" y="559858"/>
          <a:ext cx="0" cy="18393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635000</xdr:colOff>
      <xdr:row>5</xdr:row>
      <xdr:rowOff>24341</xdr:rowOff>
    </xdr:from>
    <xdr:to>
      <xdr:col>7</xdr:col>
      <xdr:colOff>635000</xdr:colOff>
      <xdr:row>6</xdr:row>
      <xdr:rowOff>23072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CxnSpPr/>
      </xdr:nvCxnSpPr>
      <xdr:spPr>
        <a:xfrm>
          <a:off x="5307542" y="950383"/>
          <a:ext cx="0" cy="18393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857250</xdr:colOff>
      <xdr:row>6</xdr:row>
      <xdr:rowOff>336550</xdr:rowOff>
    </xdr:from>
    <xdr:to>
      <xdr:col>6</xdr:col>
      <xdr:colOff>1104900</xdr:colOff>
      <xdr:row>7</xdr:row>
      <xdr:rowOff>179917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CxnSpPr/>
      </xdr:nvCxnSpPr>
      <xdr:spPr>
        <a:xfrm flipH="1">
          <a:off x="4318000" y="1441450"/>
          <a:ext cx="1384300" cy="39581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301626</xdr:colOff>
      <xdr:row>6</xdr:row>
      <xdr:rowOff>533400</xdr:rowOff>
    </xdr:from>
    <xdr:to>
      <xdr:col>7</xdr:col>
      <xdr:colOff>171450</xdr:colOff>
      <xdr:row>8</xdr:row>
      <xdr:rowOff>10583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CxnSpPr/>
      </xdr:nvCxnSpPr>
      <xdr:spPr>
        <a:xfrm flipH="1">
          <a:off x="4899026" y="1638300"/>
          <a:ext cx="987424" cy="21378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698500</xdr:colOff>
      <xdr:row>7</xdr:row>
      <xdr:rowOff>15875</xdr:rowOff>
    </xdr:from>
    <xdr:to>
      <xdr:col>7</xdr:col>
      <xdr:colOff>799045</xdr:colOff>
      <xdr:row>8</xdr:row>
      <xdr:rowOff>10583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CxnSpPr/>
      </xdr:nvCxnSpPr>
      <xdr:spPr>
        <a:xfrm flipH="1">
          <a:off x="5900208" y="1677458"/>
          <a:ext cx="100545" cy="17991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484717</xdr:colOff>
      <xdr:row>3</xdr:row>
      <xdr:rowOff>7408</xdr:rowOff>
    </xdr:from>
    <xdr:to>
      <xdr:col>3</xdr:col>
      <xdr:colOff>484717</xdr:colOff>
      <xdr:row>4</xdr:row>
      <xdr:rowOff>6139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CxnSpPr/>
      </xdr:nvCxnSpPr>
      <xdr:spPr>
        <a:xfrm>
          <a:off x="2313517" y="559858"/>
          <a:ext cx="0" cy="1828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211667</xdr:colOff>
      <xdr:row>2</xdr:row>
      <xdr:rowOff>1058</xdr:rowOff>
    </xdr:from>
    <xdr:to>
      <xdr:col>7</xdr:col>
      <xdr:colOff>215900</xdr:colOff>
      <xdr:row>3</xdr:row>
      <xdr:rowOff>171450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CxnSpPr/>
      </xdr:nvCxnSpPr>
      <xdr:spPr>
        <a:xfrm>
          <a:off x="5926667" y="369358"/>
          <a:ext cx="4233" cy="35454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1</xdr:row>
      <xdr:rowOff>76200</xdr:rowOff>
    </xdr:from>
    <xdr:to>
      <xdr:col>9</xdr:col>
      <xdr:colOff>8467</xdr:colOff>
      <xdr:row>1</xdr:row>
      <xdr:rowOff>77258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CxnSpPr/>
      </xdr:nvCxnSpPr>
      <xdr:spPr>
        <a:xfrm flipH="1" flipV="1">
          <a:off x="6248400" y="260350"/>
          <a:ext cx="522817" cy="105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14</xdr:row>
      <xdr:rowOff>57150</xdr:rowOff>
    </xdr:from>
    <xdr:to>
      <xdr:col>13</xdr:col>
      <xdr:colOff>330200</xdr:colOff>
      <xdr:row>18</xdr:row>
      <xdr:rowOff>69850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CxnSpPr/>
      </xdr:nvCxnSpPr>
      <xdr:spPr>
        <a:xfrm>
          <a:off x="9823450" y="3371850"/>
          <a:ext cx="6350" cy="749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400050</xdr:colOff>
      <xdr:row>14</xdr:row>
      <xdr:rowOff>69850</xdr:rowOff>
    </xdr:from>
    <xdr:to>
      <xdr:col>11</xdr:col>
      <xdr:colOff>406400</xdr:colOff>
      <xdr:row>18</xdr:row>
      <xdr:rowOff>57150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CxnSpPr/>
      </xdr:nvCxnSpPr>
      <xdr:spPr>
        <a:xfrm flipH="1" flipV="1">
          <a:off x="8680450" y="3384550"/>
          <a:ext cx="6350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466721</xdr:colOff>
      <xdr:row>14</xdr:row>
      <xdr:rowOff>95250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523871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0</xdr:row>
      <xdr:rowOff>177800</xdr:rowOff>
    </xdr:from>
    <xdr:to>
      <xdr:col>7</xdr:col>
      <xdr:colOff>0</xdr:colOff>
      <xdr:row>3</xdr:row>
      <xdr:rowOff>12700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CxnSpPr/>
      </xdr:nvCxnSpPr>
      <xdr:spPr>
        <a:xfrm flipH="1">
          <a:off x="749300" y="177800"/>
          <a:ext cx="3517900" cy="387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571500</xdr:colOff>
      <xdr:row>0</xdr:row>
      <xdr:rowOff>171450</xdr:rowOff>
    </xdr:from>
    <xdr:to>
      <xdr:col>10</xdr:col>
      <xdr:colOff>38100</xdr:colOff>
      <xdr:row>2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CxnSpPr/>
      </xdr:nvCxnSpPr>
      <xdr:spPr>
        <a:xfrm>
          <a:off x="4394200" y="171450"/>
          <a:ext cx="190500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234950</xdr:colOff>
      <xdr:row>3</xdr:row>
      <xdr:rowOff>171450</xdr:rowOff>
    </xdr:from>
    <xdr:to>
      <xdr:col>0</xdr:col>
      <xdr:colOff>234950</xdr:colOff>
      <xdr:row>8</xdr:row>
      <xdr:rowOff>6350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CxnSpPr/>
      </xdr:nvCxnSpPr>
      <xdr:spPr>
        <a:xfrm flipH="1">
          <a:off x="234950" y="723900"/>
          <a:ext cx="0" cy="958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546100</xdr:colOff>
      <xdr:row>3</xdr:row>
      <xdr:rowOff>171450</xdr:rowOff>
    </xdr:from>
    <xdr:to>
      <xdr:col>16</xdr:col>
      <xdr:colOff>572579</xdr:colOff>
      <xdr:row>13</xdr:row>
      <xdr:rowOff>158750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71" t="-793" r="-771" b="16138"/>
        <a:stretch/>
      </xdr:blipFill>
      <xdr:spPr>
        <a:xfrm>
          <a:off x="5588000" y="723900"/>
          <a:ext cx="4941379" cy="2032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0</xdr:row>
      <xdr:rowOff>177800</xdr:rowOff>
    </xdr:from>
    <xdr:to>
      <xdr:col>24</xdr:col>
      <xdr:colOff>292100</xdr:colOff>
      <xdr:row>2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CxnSpPr/>
      </xdr:nvCxnSpPr>
      <xdr:spPr>
        <a:xfrm>
          <a:off x="4432300" y="177800"/>
          <a:ext cx="1065530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431800</xdr:colOff>
      <xdr:row>25</xdr:row>
      <xdr:rowOff>177800</xdr:rowOff>
    </xdr:from>
    <xdr:to>
      <xdr:col>7</xdr:col>
      <xdr:colOff>412750</xdr:colOff>
      <xdr:row>27</xdr:row>
      <xdr:rowOff>165100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CxnSpPr/>
      </xdr:nvCxnSpPr>
      <xdr:spPr>
        <a:xfrm flipH="1">
          <a:off x="2425700" y="4997450"/>
          <a:ext cx="24193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406400</xdr:colOff>
      <xdr:row>25</xdr:row>
      <xdr:rowOff>177800</xdr:rowOff>
    </xdr:from>
    <xdr:to>
      <xdr:col>11</xdr:col>
      <xdr:colOff>203200</xdr:colOff>
      <xdr:row>27</xdr:row>
      <xdr:rowOff>171450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CxnSpPr/>
      </xdr:nvCxnSpPr>
      <xdr:spPr>
        <a:xfrm>
          <a:off x="4838700" y="4997450"/>
          <a:ext cx="223520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25400</xdr:colOff>
      <xdr:row>56</xdr:row>
      <xdr:rowOff>114300</xdr:rowOff>
    </xdr:from>
    <xdr:to>
      <xdr:col>12</xdr:col>
      <xdr:colOff>596900</xdr:colOff>
      <xdr:row>57</xdr:row>
      <xdr:rowOff>120650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B00-00000C000000}"/>
            </a:ext>
          </a:extLst>
        </xdr:cNvPr>
        <xdr:cNvCxnSpPr/>
      </xdr:nvCxnSpPr>
      <xdr:spPr>
        <a:xfrm flipV="1">
          <a:off x="7531100" y="11036300"/>
          <a:ext cx="57150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495296</xdr:colOff>
      <xdr:row>18</xdr:row>
      <xdr:rowOff>95250</xdr:rowOff>
    </xdr:to>
    <xdr:sp macro="" textlink="">
      <xdr:nvSpPr>
        <xdr:cNvPr id="10" name="Rectangle 9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25400</xdr:colOff>
      <xdr:row>3</xdr:row>
      <xdr:rowOff>6350</xdr:rowOff>
    </xdr:from>
    <xdr:to>
      <xdr:col>10</xdr:col>
      <xdr:colOff>19050</xdr:colOff>
      <xdr:row>8</xdr:row>
      <xdr:rowOff>158750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CxnSpPr/>
      </xdr:nvCxnSpPr>
      <xdr:spPr>
        <a:xfrm flipH="1">
          <a:off x="7181850" y="558800"/>
          <a:ext cx="603250" cy="1073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9</xdr:row>
      <xdr:rowOff>139700</xdr:rowOff>
    </xdr:from>
    <xdr:to>
      <xdr:col>11</xdr:col>
      <xdr:colOff>1441450</xdr:colOff>
      <xdr:row>9</xdr:row>
      <xdr:rowOff>152400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CxnSpPr/>
      </xdr:nvCxnSpPr>
      <xdr:spPr>
        <a:xfrm flipV="1">
          <a:off x="7175500" y="1797050"/>
          <a:ext cx="2641600" cy="12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50800</xdr:colOff>
      <xdr:row>2</xdr:row>
      <xdr:rowOff>127000</xdr:rowOff>
    </xdr:from>
    <xdr:to>
      <xdr:col>9</xdr:col>
      <xdr:colOff>596900</xdr:colOff>
      <xdr:row>9</xdr:row>
      <xdr:rowOff>12700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CxnSpPr/>
      </xdr:nvCxnSpPr>
      <xdr:spPr>
        <a:xfrm flipV="1">
          <a:off x="6597650" y="495300"/>
          <a:ext cx="1155700" cy="1174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603251</xdr:colOff>
      <xdr:row>22</xdr:row>
      <xdr:rowOff>120650</xdr:rowOff>
    </xdr:from>
    <xdr:to>
      <xdr:col>11</xdr:col>
      <xdr:colOff>1078397</xdr:colOff>
      <xdr:row>27</xdr:row>
      <xdr:rowOff>63500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9701" y="4171950"/>
          <a:ext cx="1694346" cy="863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13</xdr:col>
      <xdr:colOff>638171</xdr:colOff>
      <xdr:row>19</xdr:row>
      <xdr:rowOff>95250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428621</xdr:colOff>
      <xdr:row>18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590546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368300</xdr:colOff>
      <xdr:row>1</xdr:row>
      <xdr:rowOff>0</xdr:rowOff>
    </xdr:from>
    <xdr:to>
      <xdr:col>6</xdr:col>
      <xdr:colOff>368300</xdr:colOff>
      <xdr:row>1</xdr:row>
      <xdr:rowOff>158750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CxnSpPr/>
      </xdr:nvCxnSpPr>
      <xdr:spPr>
        <a:xfrm flipH="1">
          <a:off x="4025900" y="1841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342900</xdr:colOff>
      <xdr:row>6</xdr:row>
      <xdr:rowOff>0</xdr:rowOff>
    </xdr:from>
    <xdr:to>
      <xdr:col>4</xdr:col>
      <xdr:colOff>342900</xdr:colOff>
      <xdr:row>6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CxnSpPr/>
      </xdr:nvCxnSpPr>
      <xdr:spPr>
        <a:xfrm flipH="1">
          <a:off x="2781300" y="11049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317500</xdr:colOff>
      <xdr:row>6</xdr:row>
      <xdr:rowOff>19050</xdr:rowOff>
    </xdr:from>
    <xdr:to>
      <xdr:col>8</xdr:col>
      <xdr:colOff>317500</xdr:colOff>
      <xdr:row>6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CxnSpPr/>
      </xdr:nvCxnSpPr>
      <xdr:spPr>
        <a:xfrm flipH="1">
          <a:off x="5194300" y="11239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603250</xdr:colOff>
      <xdr:row>6</xdr:row>
      <xdr:rowOff>19050</xdr:rowOff>
    </xdr:from>
    <xdr:to>
      <xdr:col>6</xdr:col>
      <xdr:colOff>209550</xdr:colOff>
      <xdr:row>10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CxnSpPr/>
      </xdr:nvCxnSpPr>
      <xdr:spPr>
        <a:xfrm>
          <a:off x="3276600" y="1123950"/>
          <a:ext cx="825500" cy="869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31750</xdr:colOff>
      <xdr:row>11</xdr:row>
      <xdr:rowOff>120650</xdr:rowOff>
    </xdr:from>
    <xdr:to>
      <xdr:col>6</xdr:col>
      <xdr:colOff>12700</xdr:colOff>
      <xdr:row>11</xdr:row>
      <xdr:rowOff>120650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CxnSpPr/>
      </xdr:nvCxnSpPr>
      <xdr:spPr>
        <a:xfrm flipH="1">
          <a:off x="3314700" y="2146300"/>
          <a:ext cx="5905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180971</xdr:colOff>
      <xdr:row>19</xdr:row>
      <xdr:rowOff>95250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17</xdr:row>
      <xdr:rowOff>76200</xdr:rowOff>
    </xdr:from>
    <xdr:to>
      <xdr:col>6</xdr:col>
      <xdr:colOff>952928</xdr:colOff>
      <xdr:row>38</xdr:row>
      <xdr:rowOff>21293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1251" y="3390900"/>
          <a:ext cx="4820077" cy="3812243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38</xdr:row>
      <xdr:rowOff>42406</xdr:rowOff>
    </xdr:from>
    <xdr:to>
      <xdr:col>6</xdr:col>
      <xdr:colOff>939801</xdr:colOff>
      <xdr:row>49</xdr:row>
      <xdr:rowOff>24907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21251" y="7224256"/>
          <a:ext cx="4806950" cy="20081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295271</xdr:colOff>
      <xdr:row>17</xdr:row>
      <xdr:rowOff>95250</xdr:rowOff>
    </xdr:to>
    <xdr:sp macro="" textlink="">
      <xdr:nvSpPr>
        <xdr:cNvPr id="5" name="Rectangle 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47621</xdr:colOff>
      <xdr:row>17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457196</xdr:colOff>
      <xdr:row>18</xdr:row>
      <xdr:rowOff>19050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158750</xdr:colOff>
      <xdr:row>35</xdr:row>
      <xdr:rowOff>20146</xdr:rowOff>
    </xdr:to>
    <xdr:pic>
      <xdr:nvPicPr>
        <xdr:cNvPr id="2" name="Picture 1" descr="How to Create a Capital Expenditure Budget [ 6+ Samples ]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64350" cy="6465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3" name="Rectangle 2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596900</xdr:colOff>
      <xdr:row>1</xdr:row>
      <xdr:rowOff>6350</xdr:rowOff>
    </xdr:from>
    <xdr:to>
      <xdr:col>7</xdr:col>
      <xdr:colOff>596900</xdr:colOff>
      <xdr:row>1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CxnSpPr/>
      </xdr:nvCxnSpPr>
      <xdr:spPr>
        <a:xfrm flipH="1">
          <a:off x="4864100" y="1905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12700</xdr:colOff>
      <xdr:row>0</xdr:row>
      <xdr:rowOff>127000</xdr:rowOff>
    </xdr:from>
    <xdr:to>
      <xdr:col>7</xdr:col>
      <xdr:colOff>82550</xdr:colOff>
      <xdr:row>2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CxnSpPr/>
      </xdr:nvCxnSpPr>
      <xdr:spPr>
        <a:xfrm flipH="1">
          <a:off x="1231900" y="127000"/>
          <a:ext cx="3117850" cy="412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647700</xdr:colOff>
      <xdr:row>4</xdr:row>
      <xdr:rowOff>171450</xdr:rowOff>
    </xdr:from>
    <xdr:to>
      <xdr:col>1</xdr:col>
      <xdr:colOff>330200</xdr:colOff>
      <xdr:row>7</xdr:row>
      <xdr:rowOff>31750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 flipH="1">
          <a:off x="647700" y="908050"/>
          <a:ext cx="654050" cy="412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463550</xdr:colOff>
      <xdr:row>5</xdr:row>
      <xdr:rowOff>6350</xdr:rowOff>
    </xdr:from>
    <xdr:to>
      <xdr:col>1</xdr:col>
      <xdr:colOff>463550</xdr:colOff>
      <xdr:row>7</xdr:row>
      <xdr:rowOff>107950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CxnSpPr/>
      </xdr:nvCxnSpPr>
      <xdr:spPr>
        <a:xfrm flipH="1">
          <a:off x="1435100" y="927100"/>
          <a:ext cx="0" cy="469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635000</xdr:colOff>
      <xdr:row>5</xdr:row>
      <xdr:rowOff>0</xdr:rowOff>
    </xdr:from>
    <xdr:to>
      <xdr:col>2</xdr:col>
      <xdr:colOff>438150</xdr:colOff>
      <xdr:row>7</xdr:row>
      <xdr:rowOff>6350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1300-00000A000000}"/>
            </a:ext>
          </a:extLst>
        </xdr:cNvPr>
        <xdr:cNvCxnSpPr/>
      </xdr:nvCxnSpPr>
      <xdr:spPr>
        <a:xfrm>
          <a:off x="1606550" y="920750"/>
          <a:ext cx="711200" cy="3746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283629</xdr:colOff>
      <xdr:row>12</xdr:row>
      <xdr:rowOff>285750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374650</xdr:colOff>
      <xdr:row>3</xdr:row>
      <xdr:rowOff>12700</xdr:rowOff>
    </xdr:from>
    <xdr:to>
      <xdr:col>5</xdr:col>
      <xdr:colOff>920750</xdr:colOff>
      <xdr:row>5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CxnSpPr/>
      </xdr:nvCxnSpPr>
      <xdr:spPr>
        <a:xfrm flipH="1">
          <a:off x="1593850" y="565150"/>
          <a:ext cx="2374900" cy="5270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1054100</xdr:colOff>
      <xdr:row>3</xdr:row>
      <xdr:rowOff>12700</xdr:rowOff>
    </xdr:from>
    <xdr:to>
      <xdr:col>5</xdr:col>
      <xdr:colOff>1054100</xdr:colOff>
      <xdr:row>5</xdr:row>
      <xdr:rowOff>165100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CxnSpPr/>
      </xdr:nvCxnSpPr>
      <xdr:spPr>
        <a:xfrm>
          <a:off x="4102100" y="565150"/>
          <a:ext cx="0" cy="520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1257300</xdr:colOff>
      <xdr:row>3</xdr:row>
      <xdr:rowOff>6350</xdr:rowOff>
    </xdr:from>
    <xdr:to>
      <xdr:col>9</xdr:col>
      <xdr:colOff>31750</xdr:colOff>
      <xdr:row>5</xdr:row>
      <xdr:rowOff>139700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1400-000007000000}"/>
            </a:ext>
          </a:extLst>
        </xdr:cNvPr>
        <xdr:cNvCxnSpPr/>
      </xdr:nvCxnSpPr>
      <xdr:spPr>
        <a:xfrm>
          <a:off x="6565900" y="558800"/>
          <a:ext cx="2393950" cy="5016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1060450</xdr:colOff>
      <xdr:row>1</xdr:row>
      <xdr:rowOff>6350</xdr:rowOff>
    </xdr:from>
    <xdr:to>
      <xdr:col>5</xdr:col>
      <xdr:colOff>1060450</xdr:colOff>
      <xdr:row>2</xdr:row>
      <xdr:rowOff>12700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1400-000009000000}"/>
            </a:ext>
          </a:extLst>
        </xdr:cNvPr>
        <xdr:cNvCxnSpPr/>
      </xdr:nvCxnSpPr>
      <xdr:spPr>
        <a:xfrm>
          <a:off x="4108450" y="190500"/>
          <a:ext cx="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7</xdr:row>
      <xdr:rowOff>6350</xdr:rowOff>
    </xdr:from>
    <xdr:to>
      <xdr:col>2</xdr:col>
      <xdr:colOff>584200</xdr:colOff>
      <xdr:row>8</xdr:row>
      <xdr:rowOff>177800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1400-00000C000000}"/>
            </a:ext>
          </a:extLst>
        </xdr:cNvPr>
        <xdr:cNvCxnSpPr/>
      </xdr:nvCxnSpPr>
      <xdr:spPr>
        <a:xfrm flipH="1">
          <a:off x="990600" y="1295400"/>
          <a:ext cx="812800" cy="355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603250</xdr:colOff>
      <xdr:row>7</xdr:row>
      <xdr:rowOff>6350</xdr:rowOff>
    </xdr:from>
    <xdr:to>
      <xdr:col>4</xdr:col>
      <xdr:colOff>0</xdr:colOff>
      <xdr:row>8</xdr:row>
      <xdr:rowOff>158750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1400-00000D000000}"/>
            </a:ext>
          </a:extLst>
        </xdr:cNvPr>
        <xdr:cNvCxnSpPr/>
      </xdr:nvCxnSpPr>
      <xdr:spPr>
        <a:xfrm>
          <a:off x="1822450" y="1295400"/>
          <a:ext cx="61595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171450</xdr:rowOff>
    </xdr:from>
    <xdr:to>
      <xdr:col>4</xdr:col>
      <xdr:colOff>0</xdr:colOff>
      <xdr:row>20</xdr:row>
      <xdr:rowOff>12700</xdr:rowOff>
    </xdr:to>
    <xdr:sp macro="" textlink="">
      <xdr:nvSpPr>
        <xdr:cNvPr id="16" name="Isosceles Triangle 15">
          <a:extLst>
            <a:ext uri="{FF2B5EF4-FFF2-40B4-BE49-F238E27FC236}">
              <a16:creationId xmlns="" xmlns:a16="http://schemas.microsoft.com/office/drawing/2014/main" id="{00000000-0008-0000-1400-000010000000}"/>
            </a:ext>
          </a:extLst>
        </xdr:cNvPr>
        <xdr:cNvSpPr/>
      </xdr:nvSpPr>
      <xdr:spPr>
        <a:xfrm>
          <a:off x="1898650" y="3130550"/>
          <a:ext cx="609600" cy="57785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425450</xdr:colOff>
      <xdr:row>7</xdr:row>
      <xdr:rowOff>12700</xdr:rowOff>
    </xdr:from>
    <xdr:to>
      <xdr:col>5</xdr:col>
      <xdr:colOff>1098550</xdr:colOff>
      <xdr:row>10</xdr:row>
      <xdr:rowOff>165100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1400-000011000000}"/>
            </a:ext>
          </a:extLst>
        </xdr:cNvPr>
        <xdr:cNvCxnSpPr/>
      </xdr:nvCxnSpPr>
      <xdr:spPr>
        <a:xfrm flipH="1">
          <a:off x="5734050" y="1301750"/>
          <a:ext cx="673100" cy="704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1181100</xdr:colOff>
      <xdr:row>7</xdr:row>
      <xdr:rowOff>12700</xdr:rowOff>
    </xdr:from>
    <xdr:to>
      <xdr:col>6</xdr:col>
      <xdr:colOff>330200</xdr:colOff>
      <xdr:row>10</xdr:row>
      <xdr:rowOff>165100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1400-000013000000}"/>
            </a:ext>
          </a:extLst>
        </xdr:cNvPr>
        <xdr:cNvCxnSpPr/>
      </xdr:nvCxnSpPr>
      <xdr:spPr>
        <a:xfrm>
          <a:off x="6489700" y="1301750"/>
          <a:ext cx="939800" cy="704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1435100</xdr:colOff>
      <xdr:row>7</xdr:row>
      <xdr:rowOff>0</xdr:rowOff>
    </xdr:from>
    <xdr:to>
      <xdr:col>8</xdr:col>
      <xdr:colOff>177800</xdr:colOff>
      <xdr:row>10</xdr:row>
      <xdr:rowOff>171450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00000000-0008-0000-1400-000015000000}"/>
            </a:ext>
          </a:extLst>
        </xdr:cNvPr>
        <xdr:cNvCxnSpPr/>
      </xdr:nvCxnSpPr>
      <xdr:spPr>
        <a:xfrm>
          <a:off x="6743700" y="1289050"/>
          <a:ext cx="1752600" cy="723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771521</xdr:colOff>
      <xdr:row>19</xdr:row>
      <xdr:rowOff>76200</xdr:rowOff>
    </xdr:to>
    <xdr:sp macro="" textlink="">
      <xdr:nvSpPr>
        <xdr:cNvPr id="14" name="Rectangle 13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628650</xdr:colOff>
      <xdr:row>1</xdr:row>
      <xdr:rowOff>6350</xdr:rowOff>
    </xdr:from>
    <xdr:to>
      <xdr:col>10</xdr:col>
      <xdr:colOff>292100</xdr:colOff>
      <xdr:row>2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CxnSpPr/>
      </xdr:nvCxnSpPr>
      <xdr:spPr>
        <a:xfrm flipH="1">
          <a:off x="5022850" y="558800"/>
          <a:ext cx="1562100" cy="342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488950</xdr:colOff>
      <xdr:row>4</xdr:row>
      <xdr:rowOff>152400</xdr:rowOff>
    </xdr:from>
    <xdr:to>
      <xdr:col>8</xdr:col>
      <xdr:colOff>552450</xdr:colOff>
      <xdr:row>5</xdr:row>
      <xdr:rowOff>266700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1500-000005000000}"/>
            </a:ext>
          </a:extLst>
        </xdr:cNvPr>
        <xdr:cNvCxnSpPr/>
      </xdr:nvCxnSpPr>
      <xdr:spPr>
        <a:xfrm flipH="1">
          <a:off x="4883150" y="1625600"/>
          <a:ext cx="908050" cy="298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565150</xdr:colOff>
      <xdr:row>4</xdr:row>
      <xdr:rowOff>152400</xdr:rowOff>
    </xdr:from>
    <xdr:to>
      <xdr:col>9</xdr:col>
      <xdr:colOff>349250</xdr:colOff>
      <xdr:row>6</xdr:row>
      <xdr:rowOff>19050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1500-000007000000}"/>
            </a:ext>
          </a:extLst>
        </xdr:cNvPr>
        <xdr:cNvCxnSpPr/>
      </xdr:nvCxnSpPr>
      <xdr:spPr>
        <a:xfrm>
          <a:off x="5803900" y="1441450"/>
          <a:ext cx="857250" cy="234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342900</xdr:colOff>
      <xdr:row>1</xdr:row>
      <xdr:rowOff>19050</xdr:rowOff>
    </xdr:from>
    <xdr:to>
      <xdr:col>11</xdr:col>
      <xdr:colOff>1016000</xdr:colOff>
      <xdr:row>2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1500-00000B000000}"/>
            </a:ext>
          </a:extLst>
        </xdr:cNvPr>
        <xdr:cNvCxnSpPr/>
      </xdr:nvCxnSpPr>
      <xdr:spPr>
        <a:xfrm>
          <a:off x="7480300" y="571500"/>
          <a:ext cx="1282700" cy="323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50800</xdr:colOff>
      <xdr:row>11</xdr:row>
      <xdr:rowOff>25400</xdr:rowOff>
    </xdr:from>
    <xdr:to>
      <xdr:col>8</xdr:col>
      <xdr:colOff>50800</xdr:colOff>
      <xdr:row>12</xdr:row>
      <xdr:rowOff>114300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CxnSpPr/>
      </xdr:nvCxnSpPr>
      <xdr:spPr>
        <a:xfrm flipV="1">
          <a:off x="5422900" y="4076700"/>
          <a:ext cx="0" cy="2730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311150</xdr:colOff>
      <xdr:row>11</xdr:row>
      <xdr:rowOff>25400</xdr:rowOff>
    </xdr:from>
    <xdr:to>
      <xdr:col>8</xdr:col>
      <xdr:colOff>311150</xdr:colOff>
      <xdr:row>12</xdr:row>
      <xdr:rowOff>114300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1500-000010000000}"/>
            </a:ext>
          </a:extLst>
        </xdr:cNvPr>
        <xdr:cNvCxnSpPr/>
      </xdr:nvCxnSpPr>
      <xdr:spPr>
        <a:xfrm flipV="1">
          <a:off x="5683250" y="4076700"/>
          <a:ext cx="0" cy="2730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104775</xdr:colOff>
      <xdr:row>10</xdr:row>
      <xdr:rowOff>41275</xdr:rowOff>
    </xdr:from>
    <xdr:to>
      <xdr:col>8</xdr:col>
      <xdr:colOff>346075</xdr:colOff>
      <xdr:row>10</xdr:row>
      <xdr:rowOff>174625</xdr:rowOff>
    </xdr:to>
    <xdr:sp macro="" textlink="">
      <xdr:nvSpPr>
        <xdr:cNvPr id="18" name="Right Brace 17">
          <a:extLst>
            <a:ext uri="{FF2B5EF4-FFF2-40B4-BE49-F238E27FC236}">
              <a16:creationId xmlns="" xmlns:a16="http://schemas.microsoft.com/office/drawing/2014/main" id="{00000000-0008-0000-1500-000012000000}"/>
            </a:ext>
          </a:extLst>
        </xdr:cNvPr>
        <xdr:cNvSpPr/>
      </xdr:nvSpPr>
      <xdr:spPr>
        <a:xfrm rot="5400000">
          <a:off x="5530850" y="3854450"/>
          <a:ext cx="133350" cy="2413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730250</xdr:colOff>
      <xdr:row>10</xdr:row>
      <xdr:rowOff>25400</xdr:rowOff>
    </xdr:from>
    <xdr:to>
      <xdr:col>7</xdr:col>
      <xdr:colOff>730250</xdr:colOff>
      <xdr:row>11</xdr:row>
      <xdr:rowOff>114300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1500-000013000000}"/>
            </a:ext>
          </a:extLst>
        </xdr:cNvPr>
        <xdr:cNvCxnSpPr/>
      </xdr:nvCxnSpPr>
      <xdr:spPr>
        <a:xfrm flipV="1">
          <a:off x="5124450" y="3892550"/>
          <a:ext cx="0" cy="2730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615950</xdr:colOff>
      <xdr:row>10</xdr:row>
      <xdr:rowOff>38100</xdr:rowOff>
    </xdr:from>
    <xdr:to>
      <xdr:col>7</xdr:col>
      <xdr:colOff>615950</xdr:colOff>
      <xdr:row>11</xdr:row>
      <xdr:rowOff>101600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00000000-0008-0000-1500-000016000000}"/>
            </a:ext>
          </a:extLst>
        </xdr:cNvPr>
        <xdr:cNvCxnSpPr/>
      </xdr:nvCxnSpPr>
      <xdr:spPr>
        <a:xfrm>
          <a:off x="4990394" y="3530600"/>
          <a:ext cx="0" cy="246944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603250</xdr:colOff>
      <xdr:row>10</xdr:row>
      <xdr:rowOff>31750</xdr:rowOff>
    </xdr:from>
    <xdr:to>
      <xdr:col>8</xdr:col>
      <xdr:colOff>603250</xdr:colOff>
      <xdr:row>11</xdr:row>
      <xdr:rowOff>95250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00000000-0008-0000-1500-000017000000}"/>
            </a:ext>
          </a:extLst>
        </xdr:cNvPr>
        <xdr:cNvCxnSpPr/>
      </xdr:nvCxnSpPr>
      <xdr:spPr>
        <a:xfrm>
          <a:off x="5975350" y="3898900"/>
          <a:ext cx="0" cy="2476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525122</xdr:colOff>
      <xdr:row>10</xdr:row>
      <xdr:rowOff>87553</xdr:rowOff>
    </xdr:to>
    <xdr:sp macro="" textlink="">
      <xdr:nvSpPr>
        <xdr:cNvPr id="12" name="Rectangle 1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146050</xdr:colOff>
      <xdr:row>1</xdr:row>
      <xdr:rowOff>0</xdr:rowOff>
    </xdr:from>
    <xdr:to>
      <xdr:col>7</xdr:col>
      <xdr:colOff>628650</xdr:colOff>
      <xdr:row>2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CxnSpPr/>
      </xdr:nvCxnSpPr>
      <xdr:spPr>
        <a:xfrm flipH="1">
          <a:off x="2584450" y="184150"/>
          <a:ext cx="1701800" cy="355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679450</xdr:colOff>
      <xdr:row>1</xdr:row>
      <xdr:rowOff>6350</xdr:rowOff>
    </xdr:from>
    <xdr:to>
      <xdr:col>9</xdr:col>
      <xdr:colOff>609600</xdr:colOff>
      <xdr:row>2</xdr:row>
      <xdr:rowOff>177800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1600-000005000000}"/>
            </a:ext>
          </a:extLst>
        </xdr:cNvPr>
        <xdr:cNvCxnSpPr/>
      </xdr:nvCxnSpPr>
      <xdr:spPr>
        <a:xfrm>
          <a:off x="4337050" y="190500"/>
          <a:ext cx="1600200" cy="355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298450</xdr:colOff>
      <xdr:row>5</xdr:row>
      <xdr:rowOff>19050</xdr:rowOff>
    </xdr:from>
    <xdr:to>
      <xdr:col>4</xdr:col>
      <xdr:colOff>298450</xdr:colOff>
      <xdr:row>7</xdr:row>
      <xdr:rowOff>171450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1600-000007000000}"/>
            </a:ext>
          </a:extLst>
        </xdr:cNvPr>
        <xdr:cNvCxnSpPr/>
      </xdr:nvCxnSpPr>
      <xdr:spPr>
        <a:xfrm>
          <a:off x="2736850" y="939800"/>
          <a:ext cx="0" cy="520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88900</xdr:colOff>
      <xdr:row>7</xdr:row>
      <xdr:rowOff>107950</xdr:rowOff>
    </xdr:from>
    <xdr:to>
      <xdr:col>5</xdr:col>
      <xdr:colOff>590550</xdr:colOff>
      <xdr:row>8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CxnSpPr/>
      </xdr:nvCxnSpPr>
      <xdr:spPr>
        <a:xfrm flipV="1">
          <a:off x="3136900" y="1028700"/>
          <a:ext cx="50165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101600</xdr:colOff>
      <xdr:row>8</xdr:row>
      <xdr:rowOff>120650</xdr:rowOff>
    </xdr:from>
    <xdr:to>
      <xdr:col>5</xdr:col>
      <xdr:colOff>565150</xdr:colOff>
      <xdr:row>9</xdr:row>
      <xdr:rowOff>95250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1600-00000A000000}"/>
            </a:ext>
          </a:extLst>
        </xdr:cNvPr>
        <xdr:cNvCxnSpPr/>
      </xdr:nvCxnSpPr>
      <xdr:spPr>
        <a:xfrm>
          <a:off x="3149600" y="1225550"/>
          <a:ext cx="4635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615950</xdr:colOff>
      <xdr:row>5</xdr:row>
      <xdr:rowOff>0</xdr:rowOff>
    </xdr:from>
    <xdr:to>
      <xdr:col>9</xdr:col>
      <xdr:colOff>508000</xdr:colOff>
      <xdr:row>5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CxnSpPr/>
      </xdr:nvCxnSpPr>
      <xdr:spPr>
        <a:xfrm flipH="1">
          <a:off x="4883150" y="920750"/>
          <a:ext cx="156210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577850</xdr:colOff>
      <xdr:row>4</xdr:row>
      <xdr:rowOff>171450</xdr:rowOff>
    </xdr:from>
    <xdr:to>
      <xdr:col>12</xdr:col>
      <xdr:colOff>196850</xdr:colOff>
      <xdr:row>6</xdr:row>
      <xdr:rowOff>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1600-00000F000000}"/>
            </a:ext>
          </a:extLst>
        </xdr:cNvPr>
        <xdr:cNvCxnSpPr/>
      </xdr:nvCxnSpPr>
      <xdr:spPr>
        <a:xfrm>
          <a:off x="5905500" y="908050"/>
          <a:ext cx="1778000" cy="196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8</xdr:row>
      <xdr:rowOff>0</xdr:rowOff>
    </xdr:from>
    <xdr:to>
      <xdr:col>12</xdr:col>
      <xdr:colOff>304800</xdr:colOff>
      <xdr:row>9</xdr:row>
      <xdr:rowOff>177800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1600-000013000000}"/>
            </a:ext>
          </a:extLst>
        </xdr:cNvPr>
        <xdr:cNvCxnSpPr/>
      </xdr:nvCxnSpPr>
      <xdr:spPr>
        <a:xfrm flipH="1">
          <a:off x="7677150" y="1473200"/>
          <a:ext cx="723900" cy="361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304800</xdr:colOff>
      <xdr:row>8</xdr:row>
      <xdr:rowOff>0</xdr:rowOff>
    </xdr:from>
    <xdr:to>
      <xdr:col>14</xdr:col>
      <xdr:colOff>330200</xdr:colOff>
      <xdr:row>10</xdr:row>
      <xdr:rowOff>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00000000-0008-0000-1600-000015000000}"/>
            </a:ext>
          </a:extLst>
        </xdr:cNvPr>
        <xdr:cNvCxnSpPr/>
      </xdr:nvCxnSpPr>
      <xdr:spPr>
        <a:xfrm>
          <a:off x="8401050" y="1473200"/>
          <a:ext cx="1244600" cy="3683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22</xdr:row>
      <xdr:rowOff>151694</xdr:rowOff>
    </xdr:from>
    <xdr:to>
      <xdr:col>9</xdr:col>
      <xdr:colOff>291329</xdr:colOff>
      <xdr:row>33</xdr:row>
      <xdr:rowOff>65592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87472"/>
          <a:ext cx="6203885" cy="19317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62088</xdr:rowOff>
    </xdr:from>
    <xdr:to>
      <xdr:col>9</xdr:col>
      <xdr:colOff>287100</xdr:colOff>
      <xdr:row>50</xdr:row>
      <xdr:rowOff>163060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15755"/>
          <a:ext cx="6199656" cy="32195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23989</xdr:rowOff>
    </xdr:from>
    <xdr:to>
      <xdr:col>9</xdr:col>
      <xdr:colOff>283205</xdr:colOff>
      <xdr:row>73</xdr:row>
      <xdr:rowOff>51778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79656"/>
          <a:ext cx="6195761" cy="4063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9</xdr:col>
      <xdr:colOff>301118</xdr:colOff>
      <xdr:row>91</xdr:row>
      <xdr:rowOff>145812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671800"/>
          <a:ext cx="6238368" cy="1231662"/>
        </a:xfrm>
        <a:prstGeom prst="rect">
          <a:avLst/>
        </a:prstGeom>
      </xdr:spPr>
    </xdr:pic>
    <xdr:clientData/>
  </xdr:twoCellAnchor>
  <xdr:twoCellAnchor editAs="oneCell">
    <xdr:from>
      <xdr:col>16</xdr:col>
      <xdr:colOff>28221</xdr:colOff>
      <xdr:row>22</xdr:row>
      <xdr:rowOff>70555</xdr:rowOff>
    </xdr:from>
    <xdr:to>
      <xdr:col>24</xdr:col>
      <xdr:colOff>319065</xdr:colOff>
      <xdr:row>44</xdr:row>
      <xdr:rowOff>100785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7999" y="4106333"/>
          <a:ext cx="5427288" cy="40660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262463</xdr:colOff>
      <xdr:row>19</xdr:row>
      <xdr:rowOff>95250</xdr:rowOff>
    </xdr:to>
    <xdr:sp macro="" textlink="">
      <xdr:nvSpPr>
        <xdr:cNvPr id="16" name="Rectangle 1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6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1</xdr:row>
      <xdr:rowOff>177800</xdr:rowOff>
    </xdr:from>
    <xdr:to>
      <xdr:col>11</xdr:col>
      <xdr:colOff>584200</xdr:colOff>
      <xdr:row>21</xdr:row>
      <xdr:rowOff>0</xdr:rowOff>
    </xdr:to>
    <xdr:sp macro="" textlink="">
      <xdr:nvSpPr>
        <xdr:cNvPr id="2" name="Isosceles Triangle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/>
      </xdr:nvSpPr>
      <xdr:spPr>
        <a:xfrm rot="10800000">
          <a:off x="2451100" y="361950"/>
          <a:ext cx="4838700" cy="35052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552369</xdr:colOff>
      <xdr:row>0</xdr:row>
      <xdr:rowOff>59885</xdr:rowOff>
    </xdr:from>
    <xdr:to>
      <xdr:col>6</xdr:col>
      <xdr:colOff>209469</xdr:colOff>
      <xdr:row>22</xdr:row>
      <xdr:rowOff>3904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SpPr/>
      </xdr:nvSpPr>
      <xdr:spPr>
        <a:xfrm rot="14087198">
          <a:off x="1736059" y="1924195"/>
          <a:ext cx="3995319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1. Involvement of key engagement personal </a:t>
          </a:r>
        </a:p>
      </xdr:txBody>
    </xdr:sp>
    <xdr:clientData/>
  </xdr:twoCellAnchor>
  <xdr:twoCellAnchor>
    <xdr:from>
      <xdr:col>4</xdr:col>
      <xdr:colOff>307309</xdr:colOff>
      <xdr:row>1</xdr:row>
      <xdr:rowOff>168860</xdr:rowOff>
    </xdr:from>
    <xdr:to>
      <xdr:col>11</xdr:col>
      <xdr:colOff>419100</xdr:colOff>
      <xdr:row>3</xdr:row>
      <xdr:rowOff>67260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SpPr/>
      </xdr:nvSpPr>
      <xdr:spPr>
        <a:xfrm>
          <a:off x="2745709" y="353010"/>
          <a:ext cx="4378991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2. Preliminary engagement activities </a:t>
          </a:r>
        </a:p>
      </xdr:txBody>
    </xdr:sp>
    <xdr:clientData/>
  </xdr:twoCellAnchor>
  <xdr:twoCellAnchor>
    <xdr:from>
      <xdr:col>9</xdr:col>
      <xdr:colOff>256583</xdr:colOff>
      <xdr:row>1</xdr:row>
      <xdr:rowOff>2692</xdr:rowOff>
    </xdr:from>
    <xdr:to>
      <xdr:col>9</xdr:col>
      <xdr:colOff>553919</xdr:colOff>
      <xdr:row>22</xdr:row>
      <xdr:rowOff>8374</xdr:rowOff>
    </xdr:to>
    <xdr:sp macro="" textlink="">
      <xdr:nvSpPr>
        <xdr:cNvPr id="5" name="Rectangle 4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SpPr/>
      </xdr:nvSpPr>
      <xdr:spPr>
        <a:xfrm rot="7430975">
          <a:off x="3955235" y="1974590"/>
          <a:ext cx="3872832" cy="297336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3. N.T.E</a:t>
          </a:r>
          <a:r>
            <a:rPr lang="en-US" sz="1100" baseline="0"/>
            <a:t> of direction, supervision &amp; review</a:t>
          </a:r>
          <a:endParaRPr lang="en-US" sz="1100"/>
        </a:p>
      </xdr:txBody>
    </xdr:sp>
    <xdr:clientData/>
  </xdr:twoCellAnchor>
  <xdr:twoCellAnchor>
    <xdr:from>
      <xdr:col>4</xdr:col>
      <xdr:colOff>313659</xdr:colOff>
      <xdr:row>3</xdr:row>
      <xdr:rowOff>54560</xdr:rowOff>
    </xdr:from>
    <xdr:to>
      <xdr:col>6</xdr:col>
      <xdr:colOff>215900</xdr:colOff>
      <xdr:row>4</xdr:row>
      <xdr:rowOff>137110</xdr:rowOff>
    </xdr:to>
    <xdr:sp macro="" textlink="">
      <xdr:nvSpPr>
        <xdr:cNvPr id="7" name="Rectangle 6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SpPr/>
      </xdr:nvSpPr>
      <xdr:spPr>
        <a:xfrm>
          <a:off x="2752059" y="607010"/>
          <a:ext cx="1121441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1.</a:t>
          </a:r>
          <a:r>
            <a:rPr lang="en-US" sz="1100" baseline="0"/>
            <a:t> Quality control</a:t>
          </a:r>
          <a:endParaRPr lang="en-US" sz="1100"/>
        </a:p>
      </xdr:txBody>
    </xdr:sp>
    <xdr:clientData/>
  </xdr:twoCellAnchor>
  <xdr:twoCellAnchor>
    <xdr:from>
      <xdr:col>6</xdr:col>
      <xdr:colOff>580359</xdr:colOff>
      <xdr:row>3</xdr:row>
      <xdr:rowOff>67260</xdr:rowOff>
    </xdr:from>
    <xdr:to>
      <xdr:col>8</xdr:col>
      <xdr:colOff>482600</xdr:colOff>
      <xdr:row>4</xdr:row>
      <xdr:rowOff>149810</xdr:rowOff>
    </xdr:to>
    <xdr:sp macro="" textlink="">
      <xdr:nvSpPr>
        <xdr:cNvPr id="8" name="Rectangle 7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SpPr/>
      </xdr:nvSpPr>
      <xdr:spPr>
        <a:xfrm>
          <a:off x="4237959" y="619710"/>
          <a:ext cx="1121441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2.</a:t>
          </a:r>
          <a:r>
            <a:rPr lang="en-US" sz="1100" baseline="0"/>
            <a:t> COE - FEP</a:t>
          </a:r>
          <a:endParaRPr lang="en-US" sz="1100"/>
        </a:p>
      </xdr:txBody>
    </xdr:sp>
    <xdr:clientData/>
  </xdr:twoCellAnchor>
  <xdr:twoCellAnchor>
    <xdr:from>
      <xdr:col>9</xdr:col>
      <xdr:colOff>332709</xdr:colOff>
      <xdr:row>3</xdr:row>
      <xdr:rowOff>54560</xdr:rowOff>
    </xdr:from>
    <xdr:to>
      <xdr:col>11</xdr:col>
      <xdr:colOff>234950</xdr:colOff>
      <xdr:row>4</xdr:row>
      <xdr:rowOff>137110</xdr:rowOff>
    </xdr:to>
    <xdr:sp macro="" textlink="">
      <xdr:nvSpPr>
        <xdr:cNvPr id="9" name="Rectangle 8">
          <a:extLs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SpPr/>
      </xdr:nvSpPr>
      <xdr:spPr>
        <a:xfrm>
          <a:off x="5819109" y="607010"/>
          <a:ext cx="1121441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3.</a:t>
          </a:r>
          <a:r>
            <a:rPr lang="en-US" sz="1100" baseline="0"/>
            <a:t> TOE</a:t>
          </a:r>
          <a:endParaRPr lang="en-US" sz="1100"/>
        </a:p>
      </xdr:txBody>
    </xdr:sp>
    <xdr:clientData/>
  </xdr:twoCellAnchor>
  <xdr:twoCellAnchor>
    <xdr:from>
      <xdr:col>5</xdr:col>
      <xdr:colOff>154909</xdr:colOff>
      <xdr:row>4</xdr:row>
      <xdr:rowOff>137110</xdr:rowOff>
    </xdr:from>
    <xdr:to>
      <xdr:col>10</xdr:col>
      <xdr:colOff>355600</xdr:colOff>
      <xdr:row>6</xdr:row>
      <xdr:rowOff>35510</xdr:rowOff>
    </xdr:to>
    <xdr:sp macro="" textlink="">
      <xdr:nvSpPr>
        <xdr:cNvPr id="10" name="Rectangle 9">
          <a:extLst>
            <a:ext uri="{FF2B5EF4-FFF2-40B4-BE49-F238E27FC236}">
              <a16:creationId xmlns="" xmlns:a16="http://schemas.microsoft.com/office/drawing/2014/main" id="{00000000-0008-0000-1700-00000A000000}"/>
            </a:ext>
          </a:extLst>
        </xdr:cNvPr>
        <xdr:cNvSpPr/>
      </xdr:nvSpPr>
      <xdr:spPr>
        <a:xfrm>
          <a:off x="3202909" y="873710"/>
          <a:ext cx="3248691" cy="266700"/>
        </a:xfrm>
        <a:prstGeom prst="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Planning</a:t>
          </a:r>
          <a:r>
            <a:rPr lang="en-US" sz="1100" baseline="0"/>
            <a:t> activities </a:t>
          </a:r>
          <a:endParaRPr lang="en-US" sz="1100"/>
        </a:p>
      </xdr:txBody>
    </xdr:sp>
    <xdr:clientData/>
  </xdr:twoCellAnchor>
  <xdr:twoCellAnchor>
    <xdr:from>
      <xdr:col>5</xdr:col>
      <xdr:colOff>294609</xdr:colOff>
      <xdr:row>6</xdr:row>
      <xdr:rowOff>48210</xdr:rowOff>
    </xdr:from>
    <xdr:to>
      <xdr:col>7</xdr:col>
      <xdr:colOff>539750</xdr:colOff>
      <xdr:row>7</xdr:row>
      <xdr:rowOff>130760</xdr:rowOff>
    </xdr:to>
    <xdr:sp macro="" textlink="">
      <xdr:nvSpPr>
        <xdr:cNvPr id="12" name="Rectangle 11">
          <a:extLst>
            <a:ext uri="{FF2B5EF4-FFF2-40B4-BE49-F238E27FC236}">
              <a16:creationId xmlns="" xmlns:a16="http://schemas.microsoft.com/office/drawing/2014/main" id="{00000000-0008-0000-1700-00000C000000}"/>
            </a:ext>
          </a:extLst>
        </xdr:cNvPr>
        <xdr:cNvSpPr/>
      </xdr:nvSpPr>
      <xdr:spPr>
        <a:xfrm>
          <a:off x="3342609" y="1153110"/>
          <a:ext cx="1464341" cy="266700"/>
        </a:xfrm>
        <a:prstGeom prst="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OAS</a:t>
          </a:r>
        </a:p>
      </xdr:txBody>
    </xdr:sp>
    <xdr:clientData/>
  </xdr:twoCellAnchor>
  <xdr:twoCellAnchor>
    <xdr:from>
      <xdr:col>7</xdr:col>
      <xdr:colOff>561309</xdr:colOff>
      <xdr:row>6</xdr:row>
      <xdr:rowOff>41860</xdr:rowOff>
    </xdr:from>
    <xdr:to>
      <xdr:col>10</xdr:col>
      <xdr:colOff>196850</xdr:colOff>
      <xdr:row>7</xdr:row>
      <xdr:rowOff>124410</xdr:rowOff>
    </xdr:to>
    <xdr:sp macro="" textlink="">
      <xdr:nvSpPr>
        <xdr:cNvPr id="13" name="Rectangle 12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SpPr/>
      </xdr:nvSpPr>
      <xdr:spPr>
        <a:xfrm>
          <a:off x="4828509" y="1146760"/>
          <a:ext cx="1464341" cy="266700"/>
        </a:xfrm>
        <a:prstGeom prst="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AP</a:t>
          </a:r>
        </a:p>
      </xdr:txBody>
    </xdr:sp>
    <xdr:clientData/>
  </xdr:twoCellAnchor>
  <xdr:twoCellAnchor>
    <xdr:from>
      <xdr:col>7</xdr:col>
      <xdr:colOff>539750</xdr:colOff>
      <xdr:row>6</xdr:row>
      <xdr:rowOff>50800</xdr:rowOff>
    </xdr:from>
    <xdr:to>
      <xdr:col>7</xdr:col>
      <xdr:colOff>565150</xdr:colOff>
      <xdr:row>18</xdr:row>
      <xdr:rowOff>12700</xdr:rowOff>
    </xdr:to>
    <xdr:cxnSp macro="">
      <xdr:nvCxnSpPr>
        <xdr:cNvPr id="15" name="Straight Connector 14"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CxnSpPr/>
      </xdr:nvCxnSpPr>
      <xdr:spPr>
        <a:xfrm>
          <a:off x="4806950" y="1155700"/>
          <a:ext cx="25400" cy="21717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190500</xdr:colOff>
      <xdr:row>7</xdr:row>
      <xdr:rowOff>82550</xdr:rowOff>
    </xdr:from>
    <xdr:to>
      <xdr:col>7</xdr:col>
      <xdr:colOff>374650</xdr:colOff>
      <xdr:row>12</xdr:row>
      <xdr:rowOff>127000</xdr:rowOff>
    </xdr:to>
    <xdr:sp macro="" textlink="">
      <xdr:nvSpPr>
        <xdr:cNvPr id="16" name="Rectangle 15">
          <a:extLst>
            <a:ext uri="{FF2B5EF4-FFF2-40B4-BE49-F238E27FC236}">
              <a16:creationId xmlns="" xmlns:a16="http://schemas.microsoft.com/office/drawing/2014/main" id="{00000000-0008-0000-1700-000010000000}"/>
            </a:ext>
          </a:extLst>
        </xdr:cNvPr>
        <xdr:cNvSpPr/>
      </xdr:nvSpPr>
      <xdr:spPr>
        <a:xfrm>
          <a:off x="3848100" y="1371600"/>
          <a:ext cx="793750" cy="965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- Direction - Scope</a:t>
          </a:r>
        </a:p>
        <a:p>
          <a:pPr algn="l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-Time</a:t>
          </a:r>
        </a:p>
        <a:p>
          <a:pPr algn="l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- Staff</a:t>
          </a:r>
        </a:p>
      </xdr:txBody>
    </xdr:sp>
    <xdr:clientData/>
  </xdr:twoCellAnchor>
  <xdr:twoCellAnchor>
    <xdr:from>
      <xdr:col>7</xdr:col>
      <xdr:colOff>584200</xdr:colOff>
      <xdr:row>7</xdr:row>
      <xdr:rowOff>133350</xdr:rowOff>
    </xdr:from>
    <xdr:to>
      <xdr:col>9</xdr:col>
      <xdr:colOff>381000</xdr:colOff>
      <xdr:row>10</xdr:row>
      <xdr:rowOff>44450</xdr:rowOff>
    </xdr:to>
    <xdr:sp macro="" textlink="">
      <xdr:nvSpPr>
        <xdr:cNvPr id="18" name="Rectangle 17">
          <a:extLst>
            <a:ext uri="{FF2B5EF4-FFF2-40B4-BE49-F238E27FC236}">
              <a16:creationId xmlns="" xmlns:a16="http://schemas.microsoft.com/office/drawing/2014/main" id="{00000000-0008-0000-1700-000012000000}"/>
            </a:ext>
          </a:extLst>
        </xdr:cNvPr>
        <xdr:cNvSpPr/>
      </xdr:nvSpPr>
      <xdr:spPr>
        <a:xfrm>
          <a:off x="4851400" y="1422400"/>
          <a:ext cx="1016000" cy="463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-N.T.E</a:t>
          </a:r>
          <a:r>
            <a:rPr lang="en-US" sz="1100" baseline="0">
              <a:ln>
                <a:noFill/>
              </a:ln>
              <a:solidFill>
                <a:sysClr val="windowText" lastClr="000000"/>
              </a:solidFill>
            </a:rPr>
            <a:t> of RAP</a:t>
          </a:r>
        </a:p>
        <a:p>
          <a:pPr algn="l"/>
          <a:r>
            <a:rPr lang="en-US" sz="1100" baseline="0">
              <a:ln>
                <a:noFill/>
              </a:ln>
              <a:solidFill>
                <a:sysClr val="windowText" lastClr="000000"/>
              </a:solidFill>
            </a:rPr>
            <a:t>- N.T.E of FAP</a:t>
          </a:r>
          <a:endParaRPr lang="en-U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571500</xdr:colOff>
          <xdr:row>18</xdr:row>
          <xdr:rowOff>85725</xdr:rowOff>
        </xdr:from>
        <xdr:to>
          <xdr:col>22</xdr:col>
          <xdr:colOff>466725</xdr:colOff>
          <xdr:row>31</xdr:row>
          <xdr:rowOff>47625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="" xmlns:a16="http://schemas.microsoft.com/office/drawing/2014/main" id="{00000000-0008-0000-17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20</xdr:col>
      <xdr:colOff>333371</xdr:colOff>
      <xdr:row>19</xdr:row>
      <xdr:rowOff>95250</xdr:rowOff>
    </xdr:to>
    <xdr:sp macro="" textlink="">
      <xdr:nvSpPr>
        <xdr:cNvPr id="17" name="Rectangle 1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431800</xdr:colOff>
      <xdr:row>1</xdr:row>
      <xdr:rowOff>6350</xdr:rowOff>
    </xdr:from>
    <xdr:to>
      <xdr:col>13</xdr:col>
      <xdr:colOff>254000</xdr:colOff>
      <xdr:row>2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CxnSpPr/>
      </xdr:nvCxnSpPr>
      <xdr:spPr>
        <a:xfrm flipH="1">
          <a:off x="1041400" y="190500"/>
          <a:ext cx="727710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349250</xdr:colOff>
      <xdr:row>1</xdr:row>
      <xdr:rowOff>6350</xdr:rowOff>
    </xdr:from>
    <xdr:to>
      <xdr:col>13</xdr:col>
      <xdr:colOff>222250</xdr:colOff>
      <xdr:row>2</xdr:row>
      <xdr:rowOff>146050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CxnSpPr/>
      </xdr:nvCxnSpPr>
      <xdr:spPr>
        <a:xfrm flipH="1">
          <a:off x="4006850" y="190500"/>
          <a:ext cx="4279900" cy="323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539751</xdr:colOff>
      <xdr:row>11</xdr:row>
      <xdr:rowOff>108916</xdr:rowOff>
    </xdr:from>
    <xdr:to>
      <xdr:col>14</xdr:col>
      <xdr:colOff>495300</xdr:colOff>
      <xdr:row>35</xdr:row>
      <xdr:rowOff>62709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8151" y="2134566"/>
          <a:ext cx="6191249" cy="4373393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</xdr:row>
      <xdr:rowOff>0</xdr:rowOff>
    </xdr:from>
    <xdr:to>
      <xdr:col>16</xdr:col>
      <xdr:colOff>247650</xdr:colOff>
      <xdr:row>2</xdr:row>
      <xdr:rowOff>177800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CxnSpPr/>
      </xdr:nvCxnSpPr>
      <xdr:spPr>
        <a:xfrm>
          <a:off x="8318500" y="184150"/>
          <a:ext cx="1822450" cy="361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292100</xdr:colOff>
      <xdr:row>39</xdr:row>
      <xdr:rowOff>0</xdr:rowOff>
    </xdr:from>
    <xdr:to>
      <xdr:col>9</xdr:col>
      <xdr:colOff>603250</xdr:colOff>
      <xdr:row>41</xdr:row>
      <xdr:rowOff>127000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1800-00000D000000}"/>
            </a:ext>
          </a:extLst>
        </xdr:cNvPr>
        <xdr:cNvCxnSpPr/>
      </xdr:nvCxnSpPr>
      <xdr:spPr>
        <a:xfrm flipH="1">
          <a:off x="2120900" y="7181850"/>
          <a:ext cx="4108450" cy="4953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603250</xdr:colOff>
      <xdr:row>39</xdr:row>
      <xdr:rowOff>6350</xdr:rowOff>
    </xdr:from>
    <xdr:to>
      <xdr:col>14</xdr:col>
      <xdr:colOff>361950</xdr:colOff>
      <xdr:row>40</xdr:row>
      <xdr:rowOff>152400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1800-00000F000000}"/>
            </a:ext>
          </a:extLst>
        </xdr:cNvPr>
        <xdr:cNvCxnSpPr/>
      </xdr:nvCxnSpPr>
      <xdr:spPr>
        <a:xfrm>
          <a:off x="7454900" y="7188200"/>
          <a:ext cx="280670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323846</xdr:colOff>
      <xdr:row>19</xdr:row>
      <xdr:rowOff>95250</xdr:rowOff>
    </xdr:to>
    <xdr:sp macro="" textlink="">
      <xdr:nvSpPr>
        <xdr:cNvPr id="8" name="Rectangle 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368300</xdr:colOff>
      <xdr:row>1</xdr:row>
      <xdr:rowOff>12700</xdr:rowOff>
    </xdr:from>
    <xdr:to>
      <xdr:col>8</xdr:col>
      <xdr:colOff>209550</xdr:colOff>
      <xdr:row>2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CxnSpPr/>
      </xdr:nvCxnSpPr>
      <xdr:spPr>
        <a:xfrm flipH="1">
          <a:off x="2197100" y="196850"/>
          <a:ext cx="288925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</xdr:row>
      <xdr:rowOff>12700</xdr:rowOff>
    </xdr:from>
    <xdr:to>
      <xdr:col>12</xdr:col>
      <xdr:colOff>292100</xdr:colOff>
      <xdr:row>2</xdr:row>
      <xdr:rowOff>120650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CxnSpPr/>
      </xdr:nvCxnSpPr>
      <xdr:spPr>
        <a:xfrm>
          <a:off x="5086350" y="196850"/>
          <a:ext cx="2520950" cy="2921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450850</xdr:colOff>
      <xdr:row>2</xdr:row>
      <xdr:rowOff>107950</xdr:rowOff>
    </xdr:from>
    <xdr:to>
      <xdr:col>16</xdr:col>
      <xdr:colOff>0</xdr:colOff>
      <xdr:row>3</xdr:row>
      <xdr:rowOff>114300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1900-000008000000}"/>
            </a:ext>
          </a:extLst>
        </xdr:cNvPr>
        <xdr:cNvCxnSpPr/>
      </xdr:nvCxnSpPr>
      <xdr:spPr>
        <a:xfrm flipV="1">
          <a:off x="8985250" y="476250"/>
          <a:ext cx="26670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476250</xdr:colOff>
      <xdr:row>3</xdr:row>
      <xdr:rowOff>120650</xdr:rowOff>
    </xdr:from>
    <xdr:to>
      <xdr:col>16</xdr:col>
      <xdr:colOff>50800</xdr:colOff>
      <xdr:row>3</xdr:row>
      <xdr:rowOff>127000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1900-000009000000}"/>
            </a:ext>
          </a:extLst>
        </xdr:cNvPr>
        <xdr:cNvCxnSpPr/>
      </xdr:nvCxnSpPr>
      <xdr:spPr>
        <a:xfrm>
          <a:off x="9010650" y="673100"/>
          <a:ext cx="292100" cy="63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457200</xdr:colOff>
      <xdr:row>3</xdr:row>
      <xdr:rowOff>133350</xdr:rowOff>
    </xdr:from>
    <xdr:to>
      <xdr:col>16</xdr:col>
      <xdr:colOff>25400</xdr:colOff>
      <xdr:row>4</xdr:row>
      <xdr:rowOff>107950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1900-00000C000000}"/>
            </a:ext>
          </a:extLst>
        </xdr:cNvPr>
        <xdr:cNvCxnSpPr/>
      </xdr:nvCxnSpPr>
      <xdr:spPr>
        <a:xfrm>
          <a:off x="8991600" y="685800"/>
          <a:ext cx="285750" cy="158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361950</xdr:colOff>
      <xdr:row>10</xdr:row>
      <xdr:rowOff>0</xdr:rowOff>
    </xdr:from>
    <xdr:to>
      <xdr:col>3</xdr:col>
      <xdr:colOff>520700</xdr:colOff>
      <xdr:row>11</xdr:row>
      <xdr:rowOff>76200</xdr:rowOff>
    </xdr:to>
    <xdr:sp macro="" textlink="">
      <xdr:nvSpPr>
        <xdr:cNvPr id="15" name="Arrow: Down 14">
          <a:extLst>
            <a:ext uri="{FF2B5EF4-FFF2-40B4-BE49-F238E27FC236}">
              <a16:creationId xmlns="" xmlns:a16="http://schemas.microsoft.com/office/drawing/2014/main" id="{00000000-0008-0000-1900-00000F000000}"/>
            </a:ext>
          </a:extLst>
        </xdr:cNvPr>
        <xdr:cNvSpPr/>
      </xdr:nvSpPr>
      <xdr:spPr>
        <a:xfrm>
          <a:off x="2190750" y="1841500"/>
          <a:ext cx="158750" cy="260350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577850</xdr:colOff>
      <xdr:row>10</xdr:row>
      <xdr:rowOff>6350</xdr:rowOff>
    </xdr:from>
    <xdr:to>
      <xdr:col>16</xdr:col>
      <xdr:colOff>19050</xdr:colOff>
      <xdr:row>11</xdr:row>
      <xdr:rowOff>82550</xdr:rowOff>
    </xdr:to>
    <xdr:sp macro="" textlink="">
      <xdr:nvSpPr>
        <xdr:cNvPr id="16" name="Arrow: Down 15">
          <a:extLst>
            <a:ext uri="{FF2B5EF4-FFF2-40B4-BE49-F238E27FC236}">
              <a16:creationId xmlns="" xmlns:a16="http://schemas.microsoft.com/office/drawing/2014/main" id="{00000000-0008-0000-1900-000010000000}"/>
            </a:ext>
          </a:extLst>
        </xdr:cNvPr>
        <xdr:cNvSpPr/>
      </xdr:nvSpPr>
      <xdr:spPr>
        <a:xfrm>
          <a:off x="9112250" y="1847850"/>
          <a:ext cx="158750" cy="260350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387350</xdr:colOff>
      <xdr:row>13</xdr:row>
      <xdr:rowOff>12700</xdr:rowOff>
    </xdr:from>
    <xdr:to>
      <xdr:col>15</xdr:col>
      <xdr:colOff>25400</xdr:colOff>
      <xdr:row>14</xdr:row>
      <xdr:rowOff>165100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00000000-0008-0000-1900-000012000000}"/>
            </a:ext>
          </a:extLst>
        </xdr:cNvPr>
        <xdr:cNvCxnSpPr/>
      </xdr:nvCxnSpPr>
      <xdr:spPr>
        <a:xfrm flipH="1">
          <a:off x="7702550" y="2406650"/>
          <a:ext cx="146685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374650</xdr:colOff>
      <xdr:row>13</xdr:row>
      <xdr:rowOff>12700</xdr:rowOff>
    </xdr:from>
    <xdr:to>
      <xdr:col>15</xdr:col>
      <xdr:colOff>25400</xdr:colOff>
      <xdr:row>14</xdr:row>
      <xdr:rowOff>158750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1900-000013000000}"/>
            </a:ext>
          </a:extLst>
        </xdr:cNvPr>
        <xdr:cNvCxnSpPr/>
      </xdr:nvCxnSpPr>
      <xdr:spPr>
        <a:xfrm flipH="1">
          <a:off x="8909050" y="2406650"/>
          <a:ext cx="26035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</xdr:colOff>
      <xdr:row>13</xdr:row>
      <xdr:rowOff>25400</xdr:rowOff>
    </xdr:from>
    <xdr:to>
      <xdr:col>17</xdr:col>
      <xdr:colOff>184150</xdr:colOff>
      <xdr:row>14</xdr:row>
      <xdr:rowOff>158750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00000000-0008-0000-1900-000015000000}"/>
            </a:ext>
          </a:extLst>
        </xdr:cNvPr>
        <xdr:cNvCxnSpPr/>
      </xdr:nvCxnSpPr>
      <xdr:spPr>
        <a:xfrm>
          <a:off x="9163050" y="2419350"/>
          <a:ext cx="882650" cy="317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</xdr:colOff>
      <xdr:row>13</xdr:row>
      <xdr:rowOff>25400</xdr:rowOff>
    </xdr:from>
    <xdr:to>
      <xdr:col>19</xdr:col>
      <xdr:colOff>393700</xdr:colOff>
      <xdr:row>14</xdr:row>
      <xdr:rowOff>152400</xdr:rowOff>
    </xdr:to>
    <xdr:cxnSp macro="">
      <xdr:nvCxnSpPr>
        <xdr:cNvPr id="24" name="Straight Arrow Connector 23">
          <a:extLst>
            <a:ext uri="{FF2B5EF4-FFF2-40B4-BE49-F238E27FC236}">
              <a16:creationId xmlns="" xmlns:a16="http://schemas.microsoft.com/office/drawing/2014/main" id="{00000000-0008-0000-1900-000018000000}"/>
            </a:ext>
          </a:extLst>
        </xdr:cNvPr>
        <xdr:cNvCxnSpPr/>
      </xdr:nvCxnSpPr>
      <xdr:spPr>
        <a:xfrm>
          <a:off x="9163050" y="2419350"/>
          <a:ext cx="2311400" cy="3111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146050</xdr:colOff>
      <xdr:row>15</xdr:row>
      <xdr:rowOff>171450</xdr:rowOff>
    </xdr:from>
    <xdr:to>
      <xdr:col>13</xdr:col>
      <xdr:colOff>266700</xdr:colOff>
      <xdr:row>16</xdr:row>
      <xdr:rowOff>177800</xdr:rowOff>
    </xdr:to>
    <xdr:cxnSp macro="">
      <xdr:nvCxnSpPr>
        <xdr:cNvPr id="27" name="Straight Arrow Connector 26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CxnSpPr/>
      </xdr:nvCxnSpPr>
      <xdr:spPr>
        <a:xfrm>
          <a:off x="7461250" y="2933700"/>
          <a:ext cx="73025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15</xdr:row>
      <xdr:rowOff>171450</xdr:rowOff>
    </xdr:from>
    <xdr:to>
      <xdr:col>14</xdr:col>
      <xdr:colOff>393700</xdr:colOff>
      <xdr:row>16</xdr:row>
      <xdr:rowOff>171450</xdr:rowOff>
    </xdr:to>
    <xdr:cxnSp macro="">
      <xdr:nvCxnSpPr>
        <xdr:cNvPr id="30" name="Straight Arrow Connector 29">
          <a:extLst>
            <a:ext uri="{FF2B5EF4-FFF2-40B4-BE49-F238E27FC236}">
              <a16:creationId xmlns="" xmlns:a16="http://schemas.microsoft.com/office/drawing/2014/main" id="{00000000-0008-0000-1900-00001E000000}"/>
            </a:ext>
          </a:extLst>
        </xdr:cNvPr>
        <xdr:cNvCxnSpPr/>
      </xdr:nvCxnSpPr>
      <xdr:spPr>
        <a:xfrm flipH="1">
          <a:off x="8248650" y="2933700"/>
          <a:ext cx="679450" cy="1841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355600</xdr:colOff>
      <xdr:row>15</xdr:row>
      <xdr:rowOff>177800</xdr:rowOff>
    </xdr:from>
    <xdr:to>
      <xdr:col>16</xdr:col>
      <xdr:colOff>368300</xdr:colOff>
      <xdr:row>17</xdr:row>
      <xdr:rowOff>0</xdr:rowOff>
    </xdr:to>
    <xdr:cxnSp macro="">
      <xdr:nvCxnSpPr>
        <xdr:cNvPr id="32" name="Straight Arrow Connector 31">
          <a:extLst>
            <a:ext uri="{FF2B5EF4-FFF2-40B4-BE49-F238E27FC236}">
              <a16:creationId xmlns="" xmlns:a16="http://schemas.microsoft.com/office/drawing/2014/main" id="{00000000-0008-0000-1900-000020000000}"/>
            </a:ext>
          </a:extLst>
        </xdr:cNvPr>
        <xdr:cNvCxnSpPr/>
      </xdr:nvCxnSpPr>
      <xdr:spPr>
        <a:xfrm>
          <a:off x="8890000" y="2940050"/>
          <a:ext cx="73025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425450</xdr:colOff>
      <xdr:row>16</xdr:row>
      <xdr:rowOff>6350</xdr:rowOff>
    </xdr:from>
    <xdr:to>
      <xdr:col>17</xdr:col>
      <xdr:colOff>298450</xdr:colOff>
      <xdr:row>16</xdr:row>
      <xdr:rowOff>177800</xdr:rowOff>
    </xdr:to>
    <xdr:cxnSp macro="">
      <xdr:nvCxnSpPr>
        <xdr:cNvPr id="33" name="Straight Arrow Connector 32">
          <a:extLst>
            <a:ext uri="{FF2B5EF4-FFF2-40B4-BE49-F238E27FC236}">
              <a16:creationId xmlns="" xmlns:a16="http://schemas.microsoft.com/office/drawing/2014/main" id="{00000000-0008-0000-1900-000021000000}"/>
            </a:ext>
          </a:extLst>
        </xdr:cNvPr>
        <xdr:cNvCxnSpPr/>
      </xdr:nvCxnSpPr>
      <xdr:spPr>
        <a:xfrm flipH="1">
          <a:off x="9677400" y="2952750"/>
          <a:ext cx="48260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285750</xdr:colOff>
      <xdr:row>16</xdr:row>
      <xdr:rowOff>19050</xdr:rowOff>
    </xdr:from>
    <xdr:to>
      <xdr:col>18</xdr:col>
      <xdr:colOff>406400</xdr:colOff>
      <xdr:row>17</xdr:row>
      <xdr:rowOff>25400</xdr:rowOff>
    </xdr:to>
    <xdr:cxnSp macro="">
      <xdr:nvCxnSpPr>
        <xdr:cNvPr id="36" name="Straight Arrow Connector 35">
          <a:extLst>
            <a:ext uri="{FF2B5EF4-FFF2-40B4-BE49-F238E27FC236}">
              <a16:creationId xmlns="" xmlns:a16="http://schemas.microsoft.com/office/drawing/2014/main" id="{00000000-0008-0000-1900-000024000000}"/>
            </a:ext>
          </a:extLst>
        </xdr:cNvPr>
        <xdr:cNvCxnSpPr/>
      </xdr:nvCxnSpPr>
      <xdr:spPr>
        <a:xfrm>
          <a:off x="10147300" y="2965450"/>
          <a:ext cx="73025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463550</xdr:colOff>
      <xdr:row>16</xdr:row>
      <xdr:rowOff>19050</xdr:rowOff>
    </xdr:from>
    <xdr:to>
      <xdr:col>19</xdr:col>
      <xdr:colOff>533400</xdr:colOff>
      <xdr:row>17</xdr:row>
      <xdr:rowOff>19050</xdr:rowOff>
    </xdr:to>
    <xdr:cxnSp macro="">
      <xdr:nvCxnSpPr>
        <xdr:cNvPr id="37" name="Straight Arrow Connector 36">
          <a:extLst>
            <a:ext uri="{FF2B5EF4-FFF2-40B4-BE49-F238E27FC236}">
              <a16:creationId xmlns="" xmlns:a16="http://schemas.microsoft.com/office/drawing/2014/main" id="{00000000-0008-0000-1900-000025000000}"/>
            </a:ext>
          </a:extLst>
        </xdr:cNvPr>
        <xdr:cNvCxnSpPr/>
      </xdr:nvCxnSpPr>
      <xdr:spPr>
        <a:xfrm flipH="1">
          <a:off x="10934700" y="2965450"/>
          <a:ext cx="679450" cy="1841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21</xdr:col>
      <xdr:colOff>485771</xdr:colOff>
      <xdr:row>19</xdr:row>
      <xdr:rowOff>95250</xdr:rowOff>
    </xdr:to>
    <xdr:sp macro="" textlink="">
      <xdr:nvSpPr>
        <xdr:cNvPr id="20" name="Rectangle 19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38100</xdr:rowOff>
    </xdr:from>
    <xdr:to>
      <xdr:col>7</xdr:col>
      <xdr:colOff>0</xdr:colOff>
      <xdr:row>2</xdr:row>
      <xdr:rowOff>44450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CxnSpPr/>
      </xdr:nvCxnSpPr>
      <xdr:spPr>
        <a:xfrm flipH="1">
          <a:off x="4267200" y="222250"/>
          <a:ext cx="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29</xdr:row>
      <xdr:rowOff>12700</xdr:rowOff>
    </xdr:from>
    <xdr:to>
      <xdr:col>6</xdr:col>
      <xdr:colOff>0</xdr:colOff>
      <xdr:row>32</xdr:row>
      <xdr:rowOff>31750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1A00-00000B000000}"/>
            </a:ext>
          </a:extLst>
        </xdr:cNvPr>
        <xdr:cNvCxnSpPr/>
      </xdr:nvCxnSpPr>
      <xdr:spPr>
        <a:xfrm>
          <a:off x="4375150" y="5353050"/>
          <a:ext cx="0" cy="571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6350</xdr:colOff>
      <xdr:row>22</xdr:row>
      <xdr:rowOff>25400</xdr:rowOff>
    </xdr:from>
    <xdr:to>
      <xdr:col>4</xdr:col>
      <xdr:colOff>6350</xdr:colOff>
      <xdr:row>23</xdr:row>
      <xdr:rowOff>101600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1A00-00000E000000}"/>
            </a:ext>
          </a:extLst>
        </xdr:cNvPr>
        <xdr:cNvCxnSpPr/>
      </xdr:nvCxnSpPr>
      <xdr:spPr>
        <a:xfrm flipH="1">
          <a:off x="2178050" y="3524250"/>
          <a:ext cx="0" cy="2603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279400</xdr:colOff>
      <xdr:row>1</xdr:row>
      <xdr:rowOff>114300</xdr:rowOff>
    </xdr:from>
    <xdr:to>
      <xdr:col>12</xdr:col>
      <xdr:colOff>584200</xdr:colOff>
      <xdr:row>2</xdr:row>
      <xdr:rowOff>82550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CxnSpPr/>
      </xdr:nvCxnSpPr>
      <xdr:spPr>
        <a:xfrm flipV="1">
          <a:off x="8318500" y="298450"/>
          <a:ext cx="30480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292100</xdr:colOff>
      <xdr:row>2</xdr:row>
      <xdr:rowOff>152400</xdr:rowOff>
    </xdr:from>
    <xdr:to>
      <xdr:col>12</xdr:col>
      <xdr:colOff>596900</xdr:colOff>
      <xdr:row>3</xdr:row>
      <xdr:rowOff>63500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CxnSpPr/>
      </xdr:nvCxnSpPr>
      <xdr:spPr>
        <a:xfrm>
          <a:off x="8331200" y="520700"/>
          <a:ext cx="304800" cy="95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304796</xdr:colOff>
      <xdr:row>19</xdr:row>
      <xdr:rowOff>95250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139700</xdr:colOff>
      <xdr:row>0</xdr:row>
      <xdr:rowOff>95250</xdr:rowOff>
    </xdr:from>
    <xdr:to>
      <xdr:col>13</xdr:col>
      <xdr:colOff>596900</xdr:colOff>
      <xdr:row>0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CxnSpPr/>
      </xdr:nvCxnSpPr>
      <xdr:spPr>
        <a:xfrm flipV="1">
          <a:off x="8064500" y="95250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0</xdr:row>
      <xdr:rowOff>107950</xdr:rowOff>
    </xdr:from>
    <xdr:to>
      <xdr:col>13</xdr:col>
      <xdr:colOff>603250</xdr:colOff>
      <xdr:row>1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1B00-000004000000}"/>
            </a:ext>
          </a:extLst>
        </xdr:cNvPr>
        <xdr:cNvCxnSpPr/>
      </xdr:nvCxnSpPr>
      <xdr:spPr>
        <a:xfrm>
          <a:off x="8058150" y="107950"/>
          <a:ext cx="46990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374650</xdr:colOff>
      <xdr:row>0</xdr:row>
      <xdr:rowOff>114300</xdr:rowOff>
    </xdr:from>
    <xdr:to>
      <xdr:col>11</xdr:col>
      <xdr:colOff>12700</xdr:colOff>
      <xdr:row>1</xdr:row>
      <xdr:rowOff>158750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1B00-000007000000}"/>
            </a:ext>
          </a:extLst>
        </xdr:cNvPr>
        <xdr:cNvCxnSpPr/>
      </xdr:nvCxnSpPr>
      <xdr:spPr>
        <a:xfrm flipH="1">
          <a:off x="5975350" y="114300"/>
          <a:ext cx="857250" cy="228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7</xdr:row>
      <xdr:rowOff>152400</xdr:rowOff>
    </xdr:from>
    <xdr:to>
      <xdr:col>8</xdr:col>
      <xdr:colOff>266700</xdr:colOff>
      <xdr:row>10</xdr:row>
      <xdr:rowOff>50800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CxnSpPr/>
      </xdr:nvCxnSpPr>
      <xdr:spPr>
        <a:xfrm flipH="1" flipV="1">
          <a:off x="4762500" y="1441450"/>
          <a:ext cx="495300" cy="450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323850</xdr:colOff>
      <xdr:row>7</xdr:row>
      <xdr:rowOff>165100</xdr:rowOff>
    </xdr:from>
    <xdr:to>
      <xdr:col>11</xdr:col>
      <xdr:colOff>57150</xdr:colOff>
      <xdr:row>10</xdr:row>
      <xdr:rowOff>38100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1B00-00000A000000}"/>
            </a:ext>
          </a:extLst>
        </xdr:cNvPr>
        <xdr:cNvCxnSpPr/>
      </xdr:nvCxnSpPr>
      <xdr:spPr>
        <a:xfrm flipV="1">
          <a:off x="6534150" y="1454150"/>
          <a:ext cx="342900" cy="425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152400</xdr:colOff>
      <xdr:row>6</xdr:row>
      <xdr:rowOff>57150</xdr:rowOff>
    </xdr:from>
    <xdr:to>
      <xdr:col>13</xdr:col>
      <xdr:colOff>304800</xdr:colOff>
      <xdr:row>7</xdr:row>
      <xdr:rowOff>44450</xdr:rowOff>
    </xdr:to>
    <xdr:sp macro="" textlink="">
      <xdr:nvSpPr>
        <xdr:cNvPr id="14" name="Arrow: Right 13">
          <a:extLst>
            <a:ext uri="{FF2B5EF4-FFF2-40B4-BE49-F238E27FC236}">
              <a16:creationId xmlns="" xmlns:a16="http://schemas.microsoft.com/office/drawing/2014/main" id="{00000000-0008-0000-1B00-00000E000000}"/>
            </a:ext>
          </a:extLst>
        </xdr:cNvPr>
        <xdr:cNvSpPr/>
      </xdr:nvSpPr>
      <xdr:spPr>
        <a:xfrm>
          <a:off x="7581900" y="1162050"/>
          <a:ext cx="762000" cy="171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1384300</xdr:colOff>
      <xdr:row>4</xdr:row>
      <xdr:rowOff>146050</xdr:rowOff>
    </xdr:from>
    <xdr:to>
      <xdr:col>14</xdr:col>
      <xdr:colOff>1670050</xdr:colOff>
      <xdr:row>7</xdr:row>
      <xdr:rowOff>31750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1B00-000010000000}"/>
            </a:ext>
          </a:extLst>
        </xdr:cNvPr>
        <xdr:cNvCxnSpPr/>
      </xdr:nvCxnSpPr>
      <xdr:spPr>
        <a:xfrm flipV="1">
          <a:off x="10033000" y="882650"/>
          <a:ext cx="285750" cy="438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1358900</xdr:colOff>
      <xdr:row>7</xdr:row>
      <xdr:rowOff>107950</xdr:rowOff>
    </xdr:from>
    <xdr:to>
      <xdr:col>14</xdr:col>
      <xdr:colOff>1651000</xdr:colOff>
      <xdr:row>9</xdr:row>
      <xdr:rowOff>114300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1B00-000011000000}"/>
            </a:ext>
          </a:extLst>
        </xdr:cNvPr>
        <xdr:cNvCxnSpPr/>
      </xdr:nvCxnSpPr>
      <xdr:spPr>
        <a:xfrm>
          <a:off x="10007600" y="1397000"/>
          <a:ext cx="292100" cy="374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527050</xdr:colOff>
      <xdr:row>16</xdr:row>
      <xdr:rowOff>25400</xdr:rowOff>
    </xdr:from>
    <xdr:to>
      <xdr:col>11</xdr:col>
      <xdr:colOff>463550</xdr:colOff>
      <xdr:row>16</xdr:row>
      <xdr:rowOff>152400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00000000-0008-0000-1B00-000016000000}"/>
            </a:ext>
          </a:extLst>
        </xdr:cNvPr>
        <xdr:cNvCxnSpPr/>
      </xdr:nvCxnSpPr>
      <xdr:spPr>
        <a:xfrm flipH="1">
          <a:off x="6127750" y="2971800"/>
          <a:ext cx="1155700" cy="1270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450850</xdr:colOff>
      <xdr:row>16</xdr:row>
      <xdr:rowOff>31750</xdr:rowOff>
    </xdr:from>
    <xdr:to>
      <xdr:col>13</xdr:col>
      <xdr:colOff>317500</xdr:colOff>
      <xdr:row>16</xdr:row>
      <xdr:rowOff>158750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00000000-0008-0000-1B00-000017000000}"/>
            </a:ext>
          </a:extLst>
        </xdr:cNvPr>
        <xdr:cNvCxnSpPr/>
      </xdr:nvCxnSpPr>
      <xdr:spPr>
        <a:xfrm>
          <a:off x="7270750" y="2978150"/>
          <a:ext cx="1085850" cy="1270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247650</xdr:colOff>
      <xdr:row>26</xdr:row>
      <xdr:rowOff>171450</xdr:rowOff>
    </xdr:from>
    <xdr:to>
      <xdr:col>12</xdr:col>
      <xdr:colOff>400050</xdr:colOff>
      <xdr:row>32</xdr:row>
      <xdr:rowOff>165100</xdr:rowOff>
    </xdr:to>
    <xdr:sp macro="" textlink="">
      <xdr:nvSpPr>
        <xdr:cNvPr id="25" name="Isosceles Triangle 24">
          <a:extLst>
            <a:ext uri="{FF2B5EF4-FFF2-40B4-BE49-F238E27FC236}">
              <a16:creationId xmlns="" xmlns:a16="http://schemas.microsoft.com/office/drawing/2014/main" id="{00000000-0008-0000-1B00-000019000000}"/>
            </a:ext>
          </a:extLst>
        </xdr:cNvPr>
        <xdr:cNvSpPr/>
      </xdr:nvSpPr>
      <xdr:spPr>
        <a:xfrm>
          <a:off x="7067550" y="4959350"/>
          <a:ext cx="762000" cy="109855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95246</xdr:colOff>
      <xdr:row>19</xdr:row>
      <xdr:rowOff>95250</xdr:rowOff>
    </xdr:to>
    <xdr:sp macro="" textlink="">
      <xdr:nvSpPr>
        <xdr:cNvPr id="15" name="Rectangle 1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533400</xdr:colOff>
      <xdr:row>1</xdr:row>
      <xdr:rowOff>12700</xdr:rowOff>
    </xdr:from>
    <xdr:to>
      <xdr:col>5</xdr:col>
      <xdr:colOff>596900</xdr:colOff>
      <xdr:row>2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CxnSpPr/>
      </xdr:nvCxnSpPr>
      <xdr:spPr>
        <a:xfrm flipH="1">
          <a:off x="2362200" y="196850"/>
          <a:ext cx="128270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</xdr:colOff>
      <xdr:row>1</xdr:row>
      <xdr:rowOff>19050</xdr:rowOff>
    </xdr:from>
    <xdr:to>
      <xdr:col>8</xdr:col>
      <xdr:colOff>165100</xdr:colOff>
      <xdr:row>3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CxnSpPr/>
      </xdr:nvCxnSpPr>
      <xdr:spPr>
        <a:xfrm>
          <a:off x="3663950" y="203200"/>
          <a:ext cx="1377950" cy="3492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603250</xdr:colOff>
      <xdr:row>6</xdr:row>
      <xdr:rowOff>6350</xdr:rowOff>
    </xdr:from>
    <xdr:to>
      <xdr:col>8</xdr:col>
      <xdr:colOff>247650</xdr:colOff>
      <xdr:row>7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CxnSpPr/>
      </xdr:nvCxnSpPr>
      <xdr:spPr>
        <a:xfrm flipH="1">
          <a:off x="4260850" y="1111250"/>
          <a:ext cx="863600" cy="342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247650</xdr:colOff>
      <xdr:row>6</xdr:row>
      <xdr:rowOff>6350</xdr:rowOff>
    </xdr:from>
    <xdr:to>
      <xdr:col>9</xdr:col>
      <xdr:colOff>279400</xdr:colOff>
      <xdr:row>8</xdr:row>
      <xdr:rowOff>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CxnSpPr/>
      </xdr:nvCxnSpPr>
      <xdr:spPr>
        <a:xfrm>
          <a:off x="5124450" y="1111250"/>
          <a:ext cx="641350" cy="361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104771</xdr:colOff>
      <xdr:row>19</xdr:row>
      <xdr:rowOff>95250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209546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</xdr:row>
      <xdr:rowOff>19050</xdr:rowOff>
    </xdr:from>
    <xdr:to>
      <xdr:col>5</xdr:col>
      <xdr:colOff>565150</xdr:colOff>
      <xdr:row>1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CxnSpPr/>
      </xdr:nvCxnSpPr>
      <xdr:spPr>
        <a:xfrm flipH="1">
          <a:off x="2457450" y="203200"/>
          <a:ext cx="237490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571500</xdr:colOff>
      <xdr:row>1</xdr:row>
      <xdr:rowOff>12700</xdr:rowOff>
    </xdr:from>
    <xdr:to>
      <xdr:col>6</xdr:col>
      <xdr:colOff>323850</xdr:colOff>
      <xdr:row>1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CxnSpPr/>
      </xdr:nvCxnSpPr>
      <xdr:spPr>
        <a:xfrm>
          <a:off x="3619500" y="196850"/>
          <a:ext cx="36195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</xdr:colOff>
      <xdr:row>1</xdr:row>
      <xdr:rowOff>12700</xdr:rowOff>
    </xdr:from>
    <xdr:to>
      <xdr:col>10</xdr:col>
      <xdr:colOff>596900</xdr:colOff>
      <xdr:row>2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1D00-000008000000}"/>
            </a:ext>
          </a:extLst>
        </xdr:cNvPr>
        <xdr:cNvCxnSpPr/>
      </xdr:nvCxnSpPr>
      <xdr:spPr>
        <a:xfrm>
          <a:off x="3663950" y="196850"/>
          <a:ext cx="30289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685800</xdr:colOff>
      <xdr:row>1</xdr:row>
      <xdr:rowOff>25400</xdr:rowOff>
    </xdr:from>
    <xdr:to>
      <xdr:col>5</xdr:col>
      <xdr:colOff>571500</xdr:colOff>
      <xdr:row>8</xdr:row>
      <xdr:rowOff>171450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1D00-00000C000000}"/>
            </a:ext>
          </a:extLst>
        </xdr:cNvPr>
        <xdr:cNvCxnSpPr/>
      </xdr:nvCxnSpPr>
      <xdr:spPr>
        <a:xfrm flipH="1">
          <a:off x="2514600" y="209550"/>
          <a:ext cx="1333500" cy="1828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400046</xdr:colOff>
      <xdr:row>16</xdr:row>
      <xdr:rowOff>114300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317500</xdr:colOff>
      <xdr:row>1</xdr:row>
      <xdr:rowOff>12700</xdr:rowOff>
    </xdr:from>
    <xdr:to>
      <xdr:col>7</xdr:col>
      <xdr:colOff>317500</xdr:colOff>
      <xdr:row>2</xdr:row>
      <xdr:rowOff>6350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CxnSpPr/>
      </xdr:nvCxnSpPr>
      <xdr:spPr>
        <a:xfrm>
          <a:off x="3975100" y="196850"/>
          <a:ext cx="0" cy="1778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152400</xdr:colOff>
      <xdr:row>7</xdr:row>
      <xdr:rowOff>88900</xdr:rowOff>
    </xdr:from>
    <xdr:to>
      <xdr:col>4</xdr:col>
      <xdr:colOff>539750</xdr:colOff>
      <xdr:row>7</xdr:row>
      <xdr:rowOff>88900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CxnSpPr/>
      </xdr:nvCxnSpPr>
      <xdr:spPr>
        <a:xfrm>
          <a:off x="1371600" y="1555750"/>
          <a:ext cx="99695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520700</xdr:colOff>
      <xdr:row>2</xdr:row>
      <xdr:rowOff>177800</xdr:rowOff>
    </xdr:from>
    <xdr:to>
      <xdr:col>7</xdr:col>
      <xdr:colOff>323850</xdr:colOff>
      <xdr:row>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1E00-000007000000}"/>
            </a:ext>
          </a:extLst>
        </xdr:cNvPr>
        <xdr:cNvCxnSpPr/>
      </xdr:nvCxnSpPr>
      <xdr:spPr>
        <a:xfrm flipH="1">
          <a:off x="2349500" y="546100"/>
          <a:ext cx="16319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</xdr:row>
      <xdr:rowOff>177800</xdr:rowOff>
    </xdr:from>
    <xdr:to>
      <xdr:col>10</xdr:col>
      <xdr:colOff>438150</xdr:colOff>
      <xdr:row>4</xdr:row>
      <xdr:rowOff>171450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1E00-00000A000000}"/>
            </a:ext>
          </a:extLst>
        </xdr:cNvPr>
        <xdr:cNvCxnSpPr/>
      </xdr:nvCxnSpPr>
      <xdr:spPr>
        <a:xfrm>
          <a:off x="3962400" y="546100"/>
          <a:ext cx="19621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590550</xdr:colOff>
      <xdr:row>6</xdr:row>
      <xdr:rowOff>6350</xdr:rowOff>
    </xdr:from>
    <xdr:to>
      <xdr:col>10</xdr:col>
      <xdr:colOff>577850</xdr:colOff>
      <xdr:row>6</xdr:row>
      <xdr:rowOff>177800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CxnSpPr/>
      </xdr:nvCxnSpPr>
      <xdr:spPr>
        <a:xfrm flipH="1">
          <a:off x="4857750" y="1663700"/>
          <a:ext cx="12065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571500</xdr:colOff>
      <xdr:row>6</xdr:row>
      <xdr:rowOff>6350</xdr:rowOff>
    </xdr:from>
    <xdr:to>
      <xdr:col>13</xdr:col>
      <xdr:colOff>0</xdr:colOff>
      <xdr:row>6</xdr:row>
      <xdr:rowOff>165100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1E00-00000F000000}"/>
            </a:ext>
          </a:extLst>
        </xdr:cNvPr>
        <xdr:cNvCxnSpPr/>
      </xdr:nvCxnSpPr>
      <xdr:spPr>
        <a:xfrm>
          <a:off x="6057900" y="1663700"/>
          <a:ext cx="16954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120650</xdr:colOff>
      <xdr:row>8</xdr:row>
      <xdr:rowOff>101600</xdr:rowOff>
    </xdr:from>
    <xdr:to>
      <xdr:col>10</xdr:col>
      <xdr:colOff>127000</xdr:colOff>
      <xdr:row>8</xdr:row>
      <xdr:rowOff>101600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1E00-000011000000}"/>
            </a:ext>
          </a:extLst>
        </xdr:cNvPr>
        <xdr:cNvCxnSpPr/>
      </xdr:nvCxnSpPr>
      <xdr:spPr>
        <a:xfrm>
          <a:off x="6451600" y="2305050"/>
          <a:ext cx="66675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0</xdr:row>
      <xdr:rowOff>0</xdr:rowOff>
    </xdr:from>
    <xdr:to>
      <xdr:col>19</xdr:col>
      <xdr:colOff>247646</xdr:colOff>
      <xdr:row>14</xdr:row>
      <xdr:rowOff>133350</xdr:rowOff>
    </xdr:to>
    <xdr:sp macro="" textlink="">
      <xdr:nvSpPr>
        <xdr:cNvPr id="9" name="Rectangle 8"/>
        <xdr:cNvSpPr/>
      </xdr:nvSpPr>
      <xdr:spPr>
        <a:xfrm>
          <a:off x="60960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406400</xdr:colOff>
      <xdr:row>5</xdr:row>
      <xdr:rowOff>76200</xdr:rowOff>
    </xdr:from>
    <xdr:to>
      <xdr:col>4</xdr:col>
      <xdr:colOff>381000</xdr:colOff>
      <xdr:row>9</xdr:row>
      <xdr:rowOff>107950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SpPr/>
      </xdr:nvSpPr>
      <xdr:spPr>
        <a:xfrm>
          <a:off x="2235200" y="1339850"/>
          <a:ext cx="584200" cy="768350"/>
        </a:xfrm>
        <a:prstGeom prst="righ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139700</xdr:colOff>
      <xdr:row>9</xdr:row>
      <xdr:rowOff>0</xdr:rowOff>
    </xdr:from>
    <xdr:to>
      <xdr:col>7</xdr:col>
      <xdr:colOff>501650</xdr:colOff>
      <xdr:row>9</xdr:row>
      <xdr:rowOff>177800</xdr:rowOff>
    </xdr:to>
    <xdr:cxnSp macro="">
      <xdr:nvCxnSpPr>
        <xdr:cNvPr id="9" name="Connector: Elbow 8">
          <a:extLst>
            <a:ext uri="{FF2B5EF4-FFF2-40B4-BE49-F238E27FC236}">
              <a16:creationId xmlns="" xmlns:a16="http://schemas.microsoft.com/office/drawing/2014/main" id="{00000000-0008-0000-1F00-000009000000}"/>
            </a:ext>
          </a:extLst>
        </xdr:cNvPr>
        <xdr:cNvCxnSpPr/>
      </xdr:nvCxnSpPr>
      <xdr:spPr>
        <a:xfrm rot="10800000" flipV="1">
          <a:off x="3187700" y="2000250"/>
          <a:ext cx="1581150" cy="177800"/>
        </a:xfrm>
        <a:prstGeom prst="bentConnector3">
          <a:avLst>
            <a:gd name="adj1" fmla="val 99397"/>
          </a:avLst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9</xdr:row>
      <xdr:rowOff>0</xdr:rowOff>
    </xdr:from>
    <xdr:to>
      <xdr:col>11</xdr:col>
      <xdr:colOff>0</xdr:colOff>
      <xdr:row>9</xdr:row>
      <xdr:rowOff>177800</xdr:rowOff>
    </xdr:to>
    <xdr:cxnSp macro="">
      <xdr:nvCxnSpPr>
        <xdr:cNvPr id="12" name="Connector: Elbow 11">
          <a:extLst>
            <a:ext uri="{FF2B5EF4-FFF2-40B4-BE49-F238E27FC236}">
              <a16:creationId xmlns="" xmlns:a16="http://schemas.microsoft.com/office/drawing/2014/main" id="{00000000-0008-0000-1F00-00000C000000}"/>
            </a:ext>
          </a:extLst>
        </xdr:cNvPr>
        <xdr:cNvCxnSpPr/>
      </xdr:nvCxnSpPr>
      <xdr:spPr>
        <a:xfrm>
          <a:off x="4800600" y="2000250"/>
          <a:ext cx="2044700" cy="177800"/>
        </a:xfrm>
        <a:prstGeom prst="bentConnector3">
          <a:avLst>
            <a:gd name="adj1" fmla="val 100000"/>
          </a:avLst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8</xdr:row>
      <xdr:rowOff>177800</xdr:rowOff>
    </xdr:from>
    <xdr:to>
      <xdr:col>7</xdr:col>
      <xdr:colOff>514350</xdr:colOff>
      <xdr:row>10</xdr:row>
      <xdr:rowOff>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1F00-000011000000}"/>
            </a:ext>
          </a:extLst>
        </xdr:cNvPr>
        <xdr:cNvCxnSpPr/>
      </xdr:nvCxnSpPr>
      <xdr:spPr>
        <a:xfrm>
          <a:off x="4781550" y="1993900"/>
          <a:ext cx="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41273</xdr:colOff>
      <xdr:row>15</xdr:row>
      <xdr:rowOff>38102</xdr:rowOff>
    </xdr:from>
    <xdr:to>
      <xdr:col>11</xdr:col>
      <xdr:colOff>850898</xdr:colOff>
      <xdr:row>17</xdr:row>
      <xdr:rowOff>29846</xdr:rowOff>
    </xdr:to>
    <xdr:sp macro="" textlink="">
      <xdr:nvSpPr>
        <xdr:cNvPr id="18" name="Right Brace 17">
          <a:extLst>
            <a:ext uri="{FF2B5EF4-FFF2-40B4-BE49-F238E27FC236}">
              <a16:creationId xmlns="" xmlns:a16="http://schemas.microsoft.com/office/drawing/2014/main" id="{00000000-0008-0000-1F00-000012000000}"/>
            </a:ext>
          </a:extLst>
        </xdr:cNvPr>
        <xdr:cNvSpPr/>
      </xdr:nvSpPr>
      <xdr:spPr>
        <a:xfrm rot="5400000">
          <a:off x="4907914" y="715011"/>
          <a:ext cx="360044" cy="5216525"/>
        </a:xfrm>
        <a:prstGeom prst="rightBrac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22</xdr:col>
      <xdr:colOff>57150</xdr:colOff>
      <xdr:row>22</xdr:row>
      <xdr:rowOff>146050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1F00-00001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1850" y="368300"/>
          <a:ext cx="5543550" cy="4171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142871</xdr:colOff>
      <xdr:row>17</xdr:row>
      <xdr:rowOff>142875</xdr:rowOff>
    </xdr:to>
    <xdr:sp macro="" textlink="">
      <xdr:nvSpPr>
        <xdr:cNvPr id="8" name="Rectangle 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31750</xdr:colOff>
      <xdr:row>1</xdr:row>
      <xdr:rowOff>6350</xdr:rowOff>
    </xdr:from>
    <xdr:to>
      <xdr:col>8</xdr:col>
      <xdr:colOff>596900</xdr:colOff>
      <xdr:row>3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CxnSpPr/>
      </xdr:nvCxnSpPr>
      <xdr:spPr>
        <a:xfrm flipH="1">
          <a:off x="1860550" y="190500"/>
          <a:ext cx="3613150" cy="520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577850</xdr:colOff>
      <xdr:row>1</xdr:row>
      <xdr:rowOff>6350</xdr:rowOff>
    </xdr:from>
    <xdr:to>
      <xdr:col>15</xdr:col>
      <xdr:colOff>285750</xdr:colOff>
      <xdr:row>3</xdr:row>
      <xdr:rowOff>171450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CxnSpPr/>
      </xdr:nvCxnSpPr>
      <xdr:spPr>
        <a:xfrm>
          <a:off x="5454650" y="190500"/>
          <a:ext cx="397510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584200</xdr:colOff>
      <xdr:row>7</xdr:row>
      <xdr:rowOff>0</xdr:rowOff>
    </xdr:from>
    <xdr:to>
      <xdr:col>15</xdr:col>
      <xdr:colOff>177800</xdr:colOff>
      <xdr:row>8</xdr:row>
      <xdr:rowOff>124460</xdr:rowOff>
    </xdr:to>
    <xdr:sp macro="" textlink="">
      <xdr:nvSpPr>
        <xdr:cNvPr id="7" name="Right Brace 6">
          <a:extLst>
            <a:ext uri="{FF2B5EF4-FFF2-40B4-BE49-F238E27FC236}">
              <a16:creationId xmlns="" xmlns:a16="http://schemas.microsoft.com/office/drawing/2014/main" id="{00000000-0008-0000-2000-000007000000}"/>
            </a:ext>
          </a:extLst>
        </xdr:cNvPr>
        <xdr:cNvSpPr/>
      </xdr:nvSpPr>
      <xdr:spPr>
        <a:xfrm rot="5400000">
          <a:off x="5408295" y="-1928495"/>
          <a:ext cx="308610" cy="7518400"/>
        </a:xfrm>
        <a:prstGeom prst="rightBrac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527050</xdr:colOff>
      <xdr:row>16</xdr:row>
      <xdr:rowOff>0</xdr:rowOff>
    </xdr:from>
    <xdr:to>
      <xdr:col>6</xdr:col>
      <xdr:colOff>596900</xdr:colOff>
      <xdr:row>18</xdr:row>
      <xdr:rowOff>120650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2000-000009000000}"/>
            </a:ext>
          </a:extLst>
        </xdr:cNvPr>
        <xdr:cNvCxnSpPr/>
      </xdr:nvCxnSpPr>
      <xdr:spPr>
        <a:xfrm flipH="1">
          <a:off x="1136650" y="3333750"/>
          <a:ext cx="3117850" cy="488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6350</xdr:rowOff>
    </xdr:from>
    <xdr:to>
      <xdr:col>11</xdr:col>
      <xdr:colOff>317500</xdr:colOff>
      <xdr:row>18</xdr:row>
      <xdr:rowOff>146050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2000-00000B000000}"/>
            </a:ext>
          </a:extLst>
        </xdr:cNvPr>
        <xdr:cNvCxnSpPr/>
      </xdr:nvCxnSpPr>
      <xdr:spPr>
        <a:xfrm>
          <a:off x="6096000" y="3340100"/>
          <a:ext cx="927100" cy="50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6350</xdr:colOff>
      <xdr:row>14</xdr:row>
      <xdr:rowOff>0</xdr:rowOff>
    </xdr:from>
    <xdr:to>
      <xdr:col>13</xdr:col>
      <xdr:colOff>19050</xdr:colOff>
      <xdr:row>14</xdr:row>
      <xdr:rowOff>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2000-00000C000000}"/>
            </a:ext>
          </a:extLst>
        </xdr:cNvPr>
        <xdr:cNvCxnSpPr/>
      </xdr:nvCxnSpPr>
      <xdr:spPr>
        <a:xfrm>
          <a:off x="6711950" y="2965450"/>
          <a:ext cx="12319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304796</xdr:colOff>
      <xdr:row>17</xdr:row>
      <xdr:rowOff>95250</xdr:rowOff>
    </xdr:to>
    <xdr:sp macro="" textlink="">
      <xdr:nvSpPr>
        <xdr:cNvPr id="8" name="Rectangle 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254000</xdr:colOff>
      <xdr:row>1</xdr:row>
      <xdr:rowOff>0</xdr:rowOff>
    </xdr:from>
    <xdr:to>
      <xdr:col>7</xdr:col>
      <xdr:colOff>254000</xdr:colOff>
      <xdr:row>2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CxnSpPr/>
      </xdr:nvCxnSpPr>
      <xdr:spPr>
        <a:xfrm>
          <a:off x="4521200" y="184150"/>
          <a:ext cx="0" cy="22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44450</xdr:colOff>
      <xdr:row>3</xdr:row>
      <xdr:rowOff>25400</xdr:rowOff>
    </xdr:from>
    <xdr:to>
      <xdr:col>7</xdr:col>
      <xdr:colOff>247650</xdr:colOff>
      <xdr:row>4</xdr:row>
      <xdr:rowOff>165100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CxnSpPr/>
      </xdr:nvCxnSpPr>
      <xdr:spPr>
        <a:xfrm flipH="1">
          <a:off x="2482850" y="577850"/>
          <a:ext cx="203200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3</xdr:row>
      <xdr:rowOff>25400</xdr:rowOff>
    </xdr:from>
    <xdr:to>
      <xdr:col>9</xdr:col>
      <xdr:colOff>501650</xdr:colOff>
      <xdr:row>4</xdr:row>
      <xdr:rowOff>158750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CxnSpPr/>
      </xdr:nvCxnSpPr>
      <xdr:spPr>
        <a:xfrm>
          <a:off x="4533900" y="577850"/>
          <a:ext cx="145415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238121</xdr:colOff>
      <xdr:row>19</xdr:row>
      <xdr:rowOff>95250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431800</xdr:colOff>
      <xdr:row>1</xdr:row>
      <xdr:rowOff>12700</xdr:rowOff>
    </xdr:from>
    <xdr:to>
      <xdr:col>1</xdr:col>
      <xdr:colOff>431800</xdr:colOff>
      <xdr:row>15</xdr:row>
      <xdr:rowOff>171450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CxnSpPr/>
      </xdr:nvCxnSpPr>
      <xdr:spPr>
        <a:xfrm flipV="1">
          <a:off x="1085850" y="196850"/>
          <a:ext cx="0" cy="2736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177800</xdr:colOff>
      <xdr:row>1</xdr:row>
      <xdr:rowOff>12700</xdr:rowOff>
    </xdr:from>
    <xdr:to>
      <xdr:col>17</xdr:col>
      <xdr:colOff>596900</xdr:colOff>
      <xdr:row>2</xdr:row>
      <xdr:rowOff>120650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CxnSpPr/>
      </xdr:nvCxnSpPr>
      <xdr:spPr>
        <a:xfrm flipH="1">
          <a:off x="7264400" y="196850"/>
          <a:ext cx="4076700" cy="292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590550</xdr:colOff>
      <xdr:row>1</xdr:row>
      <xdr:rowOff>0</xdr:rowOff>
    </xdr:from>
    <xdr:to>
      <xdr:col>23</xdr:col>
      <xdr:colOff>336550</xdr:colOff>
      <xdr:row>2</xdr:row>
      <xdr:rowOff>177800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CxnSpPr/>
      </xdr:nvCxnSpPr>
      <xdr:spPr>
        <a:xfrm>
          <a:off x="11334750" y="184150"/>
          <a:ext cx="340360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558800</xdr:colOff>
      <xdr:row>8</xdr:row>
      <xdr:rowOff>177800</xdr:rowOff>
    </xdr:from>
    <xdr:to>
      <xdr:col>19</xdr:col>
      <xdr:colOff>501650</xdr:colOff>
      <xdr:row>9</xdr:row>
      <xdr:rowOff>165100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2200-000005000000}"/>
            </a:ext>
          </a:extLst>
        </xdr:cNvPr>
        <xdr:cNvCxnSpPr/>
      </xdr:nvCxnSpPr>
      <xdr:spPr>
        <a:xfrm flipH="1">
          <a:off x="11303000" y="1651000"/>
          <a:ext cx="11620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9</xdr:row>
      <xdr:rowOff>12700</xdr:rowOff>
    </xdr:from>
    <xdr:to>
      <xdr:col>20</xdr:col>
      <xdr:colOff>0</xdr:colOff>
      <xdr:row>10</xdr:row>
      <xdr:rowOff>6350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CxnSpPr/>
      </xdr:nvCxnSpPr>
      <xdr:spPr>
        <a:xfrm>
          <a:off x="12573000" y="1670050"/>
          <a:ext cx="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88900</xdr:colOff>
      <xdr:row>9</xdr:row>
      <xdr:rowOff>19050</xdr:rowOff>
    </xdr:from>
    <xdr:to>
      <xdr:col>23</xdr:col>
      <xdr:colOff>6350</xdr:colOff>
      <xdr:row>9</xdr:row>
      <xdr:rowOff>152400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2200-000007000000}"/>
            </a:ext>
          </a:extLst>
        </xdr:cNvPr>
        <xdr:cNvCxnSpPr/>
      </xdr:nvCxnSpPr>
      <xdr:spPr>
        <a:xfrm>
          <a:off x="12661900" y="1676400"/>
          <a:ext cx="1746250" cy="133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25400</xdr:colOff>
      <xdr:row>3</xdr:row>
      <xdr:rowOff>165100</xdr:rowOff>
    </xdr:from>
    <xdr:to>
      <xdr:col>23</xdr:col>
      <xdr:colOff>393700</xdr:colOff>
      <xdr:row>5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CxnSpPr/>
      </xdr:nvCxnSpPr>
      <xdr:spPr>
        <a:xfrm flipH="1">
          <a:off x="12598400" y="717550"/>
          <a:ext cx="219710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263524</xdr:colOff>
      <xdr:row>13</xdr:row>
      <xdr:rowOff>158750</xdr:rowOff>
    </xdr:from>
    <xdr:to>
      <xdr:col>23</xdr:col>
      <xdr:colOff>355599</xdr:colOff>
      <xdr:row>15</xdr:row>
      <xdr:rowOff>15875</xdr:rowOff>
    </xdr:to>
    <xdr:sp macro="" textlink="">
      <xdr:nvSpPr>
        <xdr:cNvPr id="9" name="Left Brace 8">
          <a:extLst>
            <a:ext uri="{FF2B5EF4-FFF2-40B4-BE49-F238E27FC236}">
              <a16:creationId xmlns="" xmlns:a16="http://schemas.microsoft.com/office/drawing/2014/main" id="{00000000-0008-0000-2200-000009000000}"/>
            </a:ext>
          </a:extLst>
        </xdr:cNvPr>
        <xdr:cNvSpPr/>
      </xdr:nvSpPr>
      <xdr:spPr>
        <a:xfrm rot="16200000">
          <a:off x="12465049" y="485775"/>
          <a:ext cx="225425" cy="43592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4762</xdr:colOff>
      <xdr:row>15</xdr:row>
      <xdr:rowOff>15875</xdr:rowOff>
    </xdr:from>
    <xdr:to>
      <xdr:col>23</xdr:col>
      <xdr:colOff>292100</xdr:colOff>
      <xdr:row>16</xdr:row>
      <xdr:rowOff>146050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2200-00000A000000}"/>
            </a:ext>
          </a:extLst>
        </xdr:cNvPr>
        <xdr:cNvCxnSpPr>
          <a:stCxn id="9" idx="1"/>
        </xdr:cNvCxnSpPr>
      </xdr:nvCxnSpPr>
      <xdr:spPr>
        <a:xfrm>
          <a:off x="12577762" y="2778125"/>
          <a:ext cx="2116138" cy="314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6350</xdr:colOff>
      <xdr:row>15</xdr:row>
      <xdr:rowOff>15875</xdr:rowOff>
    </xdr:from>
    <xdr:to>
      <xdr:col>20</xdr:col>
      <xdr:colOff>4762</xdr:colOff>
      <xdr:row>16</xdr:row>
      <xdr:rowOff>171450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2200-00000B000000}"/>
            </a:ext>
          </a:extLst>
        </xdr:cNvPr>
        <xdr:cNvCxnSpPr>
          <a:stCxn id="9" idx="1"/>
        </xdr:cNvCxnSpPr>
      </xdr:nvCxnSpPr>
      <xdr:spPr>
        <a:xfrm flipH="1">
          <a:off x="10140950" y="2778125"/>
          <a:ext cx="2436812" cy="339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603250</xdr:colOff>
      <xdr:row>19</xdr:row>
      <xdr:rowOff>12700</xdr:rowOff>
    </xdr:from>
    <xdr:to>
      <xdr:col>15</xdr:col>
      <xdr:colOff>603250</xdr:colOff>
      <xdr:row>20</xdr:row>
      <xdr:rowOff>171450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2200-00000C000000}"/>
            </a:ext>
          </a:extLst>
        </xdr:cNvPr>
        <xdr:cNvCxnSpPr/>
      </xdr:nvCxnSpPr>
      <xdr:spPr>
        <a:xfrm flipH="1">
          <a:off x="8909050" y="3619500"/>
          <a:ext cx="1219200" cy="615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603250</xdr:colOff>
      <xdr:row>19</xdr:row>
      <xdr:rowOff>19050</xdr:rowOff>
    </xdr:from>
    <xdr:to>
      <xdr:col>16</xdr:col>
      <xdr:colOff>590550</xdr:colOff>
      <xdr:row>20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2200-00000D000000}"/>
            </a:ext>
          </a:extLst>
        </xdr:cNvPr>
        <xdr:cNvCxnSpPr/>
      </xdr:nvCxnSpPr>
      <xdr:spPr>
        <a:xfrm>
          <a:off x="10128250" y="3625850"/>
          <a:ext cx="596900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603250</xdr:colOff>
      <xdr:row>19</xdr:row>
      <xdr:rowOff>19050</xdr:rowOff>
    </xdr:from>
    <xdr:to>
      <xdr:col>19</xdr:col>
      <xdr:colOff>590550</xdr:colOff>
      <xdr:row>20</xdr:row>
      <xdr:rowOff>165100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2200-00000E000000}"/>
            </a:ext>
          </a:extLst>
        </xdr:cNvPr>
        <xdr:cNvCxnSpPr/>
      </xdr:nvCxnSpPr>
      <xdr:spPr>
        <a:xfrm>
          <a:off x="10128250" y="3625850"/>
          <a:ext cx="2425700" cy="603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355600</xdr:colOff>
      <xdr:row>3</xdr:row>
      <xdr:rowOff>158750</xdr:rowOff>
    </xdr:from>
    <xdr:to>
      <xdr:col>30</xdr:col>
      <xdr:colOff>508000</xdr:colOff>
      <xdr:row>5</xdr:row>
      <xdr:rowOff>165100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2200-00000F000000}"/>
            </a:ext>
          </a:extLst>
        </xdr:cNvPr>
        <xdr:cNvCxnSpPr/>
      </xdr:nvCxnSpPr>
      <xdr:spPr>
        <a:xfrm>
          <a:off x="14757400" y="711200"/>
          <a:ext cx="4419600" cy="374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482600</xdr:colOff>
      <xdr:row>7</xdr:row>
      <xdr:rowOff>6350</xdr:rowOff>
    </xdr:from>
    <xdr:to>
      <xdr:col>31</xdr:col>
      <xdr:colOff>127000</xdr:colOff>
      <xdr:row>9</xdr:row>
      <xdr:rowOff>152400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2200-000010000000}"/>
            </a:ext>
          </a:extLst>
        </xdr:cNvPr>
        <xdr:cNvCxnSpPr/>
      </xdr:nvCxnSpPr>
      <xdr:spPr>
        <a:xfrm flipH="1">
          <a:off x="17932400" y="1295400"/>
          <a:ext cx="147320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260350</xdr:colOff>
      <xdr:row>7</xdr:row>
      <xdr:rowOff>31750</xdr:rowOff>
    </xdr:from>
    <xdr:to>
      <xdr:col>31</xdr:col>
      <xdr:colOff>260350</xdr:colOff>
      <xdr:row>10</xdr:row>
      <xdr:rowOff>6350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2200-000011000000}"/>
            </a:ext>
          </a:extLst>
        </xdr:cNvPr>
        <xdr:cNvCxnSpPr/>
      </xdr:nvCxnSpPr>
      <xdr:spPr>
        <a:xfrm>
          <a:off x="19538950" y="1320800"/>
          <a:ext cx="0" cy="52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323850</xdr:colOff>
      <xdr:row>7</xdr:row>
      <xdr:rowOff>6350</xdr:rowOff>
    </xdr:from>
    <xdr:to>
      <xdr:col>35</xdr:col>
      <xdr:colOff>184150</xdr:colOff>
      <xdr:row>9</xdr:row>
      <xdr:rowOff>133350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00000000-0008-0000-2200-000012000000}"/>
            </a:ext>
          </a:extLst>
        </xdr:cNvPr>
        <xdr:cNvCxnSpPr/>
      </xdr:nvCxnSpPr>
      <xdr:spPr>
        <a:xfrm>
          <a:off x="19602450" y="1295400"/>
          <a:ext cx="2298700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193674</xdr:colOff>
      <xdr:row>14</xdr:row>
      <xdr:rowOff>0</xdr:rowOff>
    </xdr:from>
    <xdr:to>
      <xdr:col>35</xdr:col>
      <xdr:colOff>285749</xdr:colOff>
      <xdr:row>15</xdr:row>
      <xdr:rowOff>41275</xdr:rowOff>
    </xdr:to>
    <xdr:sp macro="" textlink="">
      <xdr:nvSpPr>
        <xdr:cNvPr id="19" name="Left Brace 18">
          <a:extLst>
            <a:ext uri="{FF2B5EF4-FFF2-40B4-BE49-F238E27FC236}">
              <a16:creationId xmlns="" xmlns:a16="http://schemas.microsoft.com/office/drawing/2014/main" id="{00000000-0008-0000-2200-000013000000}"/>
            </a:ext>
          </a:extLst>
        </xdr:cNvPr>
        <xdr:cNvSpPr/>
      </xdr:nvSpPr>
      <xdr:spPr>
        <a:xfrm rot="16200000">
          <a:off x="19710399" y="511175"/>
          <a:ext cx="225425" cy="43592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476250</xdr:colOff>
      <xdr:row>15</xdr:row>
      <xdr:rowOff>41275</xdr:rowOff>
    </xdr:from>
    <xdr:to>
      <xdr:col>31</xdr:col>
      <xdr:colOff>544512</xdr:colOff>
      <xdr:row>16</xdr:row>
      <xdr:rowOff>120650</xdr:rowOff>
    </xdr:to>
    <xdr:cxnSp macro="">
      <xdr:nvCxnSpPr>
        <xdr:cNvPr id="20" name="Straight Arrow Connector 19">
          <a:extLst>
            <a:ext uri="{FF2B5EF4-FFF2-40B4-BE49-F238E27FC236}">
              <a16:creationId xmlns="" xmlns:a16="http://schemas.microsoft.com/office/drawing/2014/main" id="{00000000-0008-0000-2200-000014000000}"/>
            </a:ext>
          </a:extLst>
        </xdr:cNvPr>
        <xdr:cNvCxnSpPr>
          <a:stCxn id="19" idx="1"/>
        </xdr:cNvCxnSpPr>
      </xdr:nvCxnSpPr>
      <xdr:spPr>
        <a:xfrm flipH="1">
          <a:off x="14878050" y="2803525"/>
          <a:ext cx="4945062" cy="263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544512</xdr:colOff>
      <xdr:row>15</xdr:row>
      <xdr:rowOff>41275</xdr:rowOff>
    </xdr:from>
    <xdr:to>
      <xdr:col>35</xdr:col>
      <xdr:colOff>501650</xdr:colOff>
      <xdr:row>16</xdr:row>
      <xdr:rowOff>139700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00000000-0008-0000-2200-000015000000}"/>
            </a:ext>
          </a:extLst>
        </xdr:cNvPr>
        <xdr:cNvCxnSpPr>
          <a:stCxn id="19" idx="1"/>
        </xdr:cNvCxnSpPr>
      </xdr:nvCxnSpPr>
      <xdr:spPr>
        <a:xfrm>
          <a:off x="19823112" y="2803525"/>
          <a:ext cx="2395538" cy="282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38100</xdr:colOff>
      <xdr:row>6</xdr:row>
      <xdr:rowOff>95250</xdr:rowOff>
    </xdr:from>
    <xdr:to>
      <xdr:col>35</xdr:col>
      <xdr:colOff>6350</xdr:colOff>
      <xdr:row>6</xdr:row>
      <xdr:rowOff>95250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00000000-0008-0000-2200-000016000000}"/>
            </a:ext>
          </a:extLst>
        </xdr:cNvPr>
        <xdr:cNvCxnSpPr/>
      </xdr:nvCxnSpPr>
      <xdr:spPr>
        <a:xfrm>
          <a:off x="21145500" y="1200150"/>
          <a:ext cx="577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12700</xdr:colOff>
      <xdr:row>6</xdr:row>
      <xdr:rowOff>101600</xdr:rowOff>
    </xdr:from>
    <xdr:to>
      <xdr:col>37</xdr:col>
      <xdr:colOff>590550</xdr:colOff>
      <xdr:row>6</xdr:row>
      <xdr:rowOff>101600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00000000-0008-0000-2200-000017000000}"/>
            </a:ext>
          </a:extLst>
        </xdr:cNvPr>
        <xdr:cNvCxnSpPr/>
      </xdr:nvCxnSpPr>
      <xdr:spPr>
        <a:xfrm>
          <a:off x="22948900" y="1206500"/>
          <a:ext cx="577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228600</xdr:colOff>
      <xdr:row>10</xdr:row>
      <xdr:rowOff>25400</xdr:rowOff>
    </xdr:from>
    <xdr:to>
      <xdr:col>11</xdr:col>
      <xdr:colOff>228600</xdr:colOff>
      <xdr:row>30</xdr:row>
      <xdr:rowOff>158750</xdr:rowOff>
    </xdr:to>
    <xdr:cxnSp macro="">
      <xdr:nvCxnSpPr>
        <xdr:cNvPr id="24" name="Straight Arrow Connector 23">
          <a:extLst>
            <a:ext uri="{FF2B5EF4-FFF2-40B4-BE49-F238E27FC236}">
              <a16:creationId xmlns="" xmlns:a16="http://schemas.microsoft.com/office/drawing/2014/main" id="{00000000-0008-0000-2200-000018000000}"/>
            </a:ext>
          </a:extLst>
        </xdr:cNvPr>
        <xdr:cNvCxnSpPr/>
      </xdr:nvCxnSpPr>
      <xdr:spPr>
        <a:xfrm flipH="1">
          <a:off x="7315200" y="1866900"/>
          <a:ext cx="0" cy="4368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469900</xdr:colOff>
      <xdr:row>39</xdr:row>
      <xdr:rowOff>12700</xdr:rowOff>
    </xdr:from>
    <xdr:to>
      <xdr:col>12</xdr:col>
      <xdr:colOff>469900</xdr:colOff>
      <xdr:row>48</xdr:row>
      <xdr:rowOff>6350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00000000-0008-0000-2200-000019000000}"/>
            </a:ext>
          </a:extLst>
        </xdr:cNvPr>
        <xdr:cNvCxnSpPr/>
      </xdr:nvCxnSpPr>
      <xdr:spPr>
        <a:xfrm>
          <a:off x="8166100" y="7759700"/>
          <a:ext cx="0" cy="165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304800</xdr:colOff>
      <xdr:row>36</xdr:row>
      <xdr:rowOff>38100</xdr:rowOff>
    </xdr:from>
    <xdr:to>
      <xdr:col>9</xdr:col>
      <xdr:colOff>304800</xdr:colOff>
      <xdr:row>42</xdr:row>
      <xdr:rowOff>0</xdr:rowOff>
    </xdr:to>
    <xdr:cxnSp macro="">
      <xdr:nvCxnSpPr>
        <xdr:cNvPr id="26" name="Straight Arrow Connector 25">
          <a:extLst>
            <a:ext uri="{FF2B5EF4-FFF2-40B4-BE49-F238E27FC236}">
              <a16:creationId xmlns="" xmlns:a16="http://schemas.microsoft.com/office/drawing/2014/main" id="{00000000-0008-0000-2200-00001A000000}"/>
            </a:ext>
          </a:extLst>
        </xdr:cNvPr>
        <xdr:cNvCxnSpPr/>
      </xdr:nvCxnSpPr>
      <xdr:spPr>
        <a:xfrm flipH="1">
          <a:off x="6172200" y="7219950"/>
          <a:ext cx="0" cy="1079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273050</xdr:colOff>
      <xdr:row>30</xdr:row>
      <xdr:rowOff>171450</xdr:rowOff>
    </xdr:from>
    <xdr:to>
      <xdr:col>17</xdr:col>
      <xdr:colOff>273050</xdr:colOff>
      <xdr:row>33</xdr:row>
      <xdr:rowOff>25400</xdr:rowOff>
    </xdr:to>
    <xdr:cxnSp macro="">
      <xdr:nvCxnSpPr>
        <xdr:cNvPr id="27" name="Straight Arrow Connector 26">
          <a:extLst>
            <a:ext uri="{FF2B5EF4-FFF2-40B4-BE49-F238E27FC236}">
              <a16:creationId xmlns="" xmlns:a16="http://schemas.microsoft.com/office/drawing/2014/main" id="{00000000-0008-0000-2200-00001B000000}"/>
            </a:ext>
          </a:extLst>
        </xdr:cNvPr>
        <xdr:cNvCxnSpPr/>
      </xdr:nvCxnSpPr>
      <xdr:spPr>
        <a:xfrm>
          <a:off x="11017250" y="6248400"/>
          <a:ext cx="0" cy="406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276221</xdr:colOff>
      <xdr:row>19</xdr:row>
      <xdr:rowOff>28575</xdr:rowOff>
    </xdr:to>
    <xdr:sp macro="" textlink="">
      <xdr:nvSpPr>
        <xdr:cNvPr id="28" name="Rectangle 2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44450</xdr:colOff>
      <xdr:row>1</xdr:row>
      <xdr:rowOff>0</xdr:rowOff>
    </xdr:from>
    <xdr:to>
      <xdr:col>6</xdr:col>
      <xdr:colOff>336550</xdr:colOff>
      <xdr:row>2</xdr:row>
      <xdr:rowOff>146050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CxnSpPr/>
      </xdr:nvCxnSpPr>
      <xdr:spPr>
        <a:xfrm flipH="1">
          <a:off x="1263650" y="184150"/>
          <a:ext cx="273050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0</xdr:row>
      <xdr:rowOff>171450</xdr:rowOff>
    </xdr:from>
    <xdr:to>
      <xdr:col>11</xdr:col>
      <xdr:colOff>469900</xdr:colOff>
      <xdr:row>2</xdr:row>
      <xdr:rowOff>165100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2300-000005000000}"/>
            </a:ext>
          </a:extLst>
        </xdr:cNvPr>
        <xdr:cNvCxnSpPr/>
      </xdr:nvCxnSpPr>
      <xdr:spPr>
        <a:xfrm>
          <a:off x="4000500" y="171450"/>
          <a:ext cx="317500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412750</xdr:colOff>
      <xdr:row>4</xdr:row>
      <xdr:rowOff>6350</xdr:rowOff>
    </xdr:from>
    <xdr:to>
      <xdr:col>12</xdr:col>
      <xdr:colOff>6350</xdr:colOff>
      <xdr:row>5</xdr:row>
      <xdr:rowOff>120650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2300-000007000000}"/>
            </a:ext>
          </a:extLst>
        </xdr:cNvPr>
        <xdr:cNvCxnSpPr/>
      </xdr:nvCxnSpPr>
      <xdr:spPr>
        <a:xfrm flipH="1">
          <a:off x="5899150" y="742950"/>
          <a:ext cx="142240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12700</xdr:colOff>
      <xdr:row>4</xdr:row>
      <xdr:rowOff>12700</xdr:rowOff>
    </xdr:from>
    <xdr:to>
      <xdr:col>17</xdr:col>
      <xdr:colOff>596900</xdr:colOff>
      <xdr:row>5</xdr:row>
      <xdr:rowOff>171450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2300-000009000000}"/>
            </a:ext>
          </a:extLst>
        </xdr:cNvPr>
        <xdr:cNvCxnSpPr/>
      </xdr:nvCxnSpPr>
      <xdr:spPr>
        <a:xfrm>
          <a:off x="7327900" y="749300"/>
          <a:ext cx="363220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355600</xdr:colOff>
      <xdr:row>7</xdr:row>
      <xdr:rowOff>19050</xdr:rowOff>
    </xdr:from>
    <xdr:to>
      <xdr:col>9</xdr:col>
      <xdr:colOff>355600</xdr:colOff>
      <xdr:row>7</xdr:row>
      <xdr:rowOff>177800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2300-00000B000000}"/>
            </a:ext>
          </a:extLst>
        </xdr:cNvPr>
        <xdr:cNvCxnSpPr/>
      </xdr:nvCxnSpPr>
      <xdr:spPr>
        <a:xfrm>
          <a:off x="5842000" y="15176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558800</xdr:colOff>
      <xdr:row>9</xdr:row>
      <xdr:rowOff>0</xdr:rowOff>
    </xdr:from>
    <xdr:to>
      <xdr:col>9</xdr:col>
      <xdr:colOff>565150</xdr:colOff>
      <xdr:row>10</xdr:row>
      <xdr:rowOff>165100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2300-00000D000000}"/>
            </a:ext>
          </a:extLst>
        </xdr:cNvPr>
        <xdr:cNvCxnSpPr/>
      </xdr:nvCxnSpPr>
      <xdr:spPr>
        <a:xfrm flipH="1">
          <a:off x="4826000" y="2070100"/>
          <a:ext cx="12255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9</xdr:row>
      <xdr:rowOff>50800</xdr:rowOff>
    </xdr:from>
    <xdr:to>
      <xdr:col>10</xdr:col>
      <xdr:colOff>0</xdr:colOff>
      <xdr:row>11</xdr:row>
      <xdr:rowOff>6350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2300-00000E000000}"/>
            </a:ext>
          </a:extLst>
        </xdr:cNvPr>
        <xdr:cNvCxnSpPr/>
      </xdr:nvCxnSpPr>
      <xdr:spPr>
        <a:xfrm flipH="1">
          <a:off x="6096000" y="2120900"/>
          <a:ext cx="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</xdr:colOff>
      <xdr:row>9</xdr:row>
      <xdr:rowOff>12700</xdr:rowOff>
    </xdr:from>
    <xdr:to>
      <xdr:col>13</xdr:col>
      <xdr:colOff>6350</xdr:colOff>
      <xdr:row>10</xdr:row>
      <xdr:rowOff>152400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2300-000013000000}"/>
            </a:ext>
          </a:extLst>
        </xdr:cNvPr>
        <xdr:cNvCxnSpPr/>
      </xdr:nvCxnSpPr>
      <xdr:spPr>
        <a:xfrm>
          <a:off x="6121400" y="2082800"/>
          <a:ext cx="180975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146050</xdr:colOff>
      <xdr:row>7</xdr:row>
      <xdr:rowOff>6350</xdr:rowOff>
    </xdr:from>
    <xdr:to>
      <xdr:col>18</xdr:col>
      <xdr:colOff>387350</xdr:colOff>
      <xdr:row>8</xdr:row>
      <xdr:rowOff>101600</xdr:rowOff>
    </xdr:to>
    <xdr:cxnSp macro="">
      <xdr:nvCxnSpPr>
        <xdr:cNvPr id="24" name="Straight Arrow Connector 23">
          <a:extLst>
            <a:ext uri="{FF2B5EF4-FFF2-40B4-BE49-F238E27FC236}">
              <a16:creationId xmlns="" xmlns:a16="http://schemas.microsoft.com/office/drawing/2014/main" id="{00000000-0008-0000-2300-000018000000}"/>
            </a:ext>
          </a:extLst>
        </xdr:cNvPr>
        <xdr:cNvCxnSpPr/>
      </xdr:nvCxnSpPr>
      <xdr:spPr>
        <a:xfrm flipH="1">
          <a:off x="10509250" y="1504950"/>
          <a:ext cx="850900" cy="279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387350</xdr:colOff>
      <xdr:row>6</xdr:row>
      <xdr:rowOff>387350</xdr:rowOff>
    </xdr:from>
    <xdr:to>
      <xdr:col>19</xdr:col>
      <xdr:colOff>425450</xdr:colOff>
      <xdr:row>8</xdr:row>
      <xdr:rowOff>196850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00000000-0008-0000-2300-000019000000}"/>
            </a:ext>
          </a:extLst>
        </xdr:cNvPr>
        <xdr:cNvCxnSpPr/>
      </xdr:nvCxnSpPr>
      <xdr:spPr>
        <a:xfrm>
          <a:off x="11360150" y="1492250"/>
          <a:ext cx="647700" cy="387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400050</xdr:colOff>
      <xdr:row>7</xdr:row>
      <xdr:rowOff>0</xdr:rowOff>
    </xdr:from>
    <xdr:to>
      <xdr:col>22</xdr:col>
      <xdr:colOff>63500</xdr:colOff>
      <xdr:row>8</xdr:row>
      <xdr:rowOff>158750</xdr:rowOff>
    </xdr:to>
    <xdr:cxnSp macro="">
      <xdr:nvCxnSpPr>
        <xdr:cNvPr id="28" name="Straight Arrow Connector 27">
          <a:extLst>
            <a:ext uri="{FF2B5EF4-FFF2-40B4-BE49-F238E27FC236}">
              <a16:creationId xmlns="" xmlns:a16="http://schemas.microsoft.com/office/drawing/2014/main" id="{00000000-0008-0000-2300-00001C000000}"/>
            </a:ext>
          </a:extLst>
        </xdr:cNvPr>
        <xdr:cNvCxnSpPr/>
      </xdr:nvCxnSpPr>
      <xdr:spPr>
        <a:xfrm>
          <a:off x="11372850" y="1498600"/>
          <a:ext cx="21018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12700</xdr:colOff>
      <xdr:row>15</xdr:row>
      <xdr:rowOff>44450</xdr:rowOff>
    </xdr:from>
    <xdr:to>
      <xdr:col>14</xdr:col>
      <xdr:colOff>527050</xdr:colOff>
      <xdr:row>18</xdr:row>
      <xdr:rowOff>6350</xdr:rowOff>
    </xdr:to>
    <xdr:cxnSp macro="">
      <xdr:nvCxnSpPr>
        <xdr:cNvPr id="32" name="Straight Arrow Connector 31">
          <a:extLst>
            <a:ext uri="{FF2B5EF4-FFF2-40B4-BE49-F238E27FC236}">
              <a16:creationId xmlns="" xmlns:a16="http://schemas.microsoft.com/office/drawing/2014/main" id="{00000000-0008-0000-2300-000020000000}"/>
            </a:ext>
          </a:extLst>
        </xdr:cNvPr>
        <xdr:cNvCxnSpPr/>
      </xdr:nvCxnSpPr>
      <xdr:spPr>
        <a:xfrm>
          <a:off x="6718300" y="3378200"/>
          <a:ext cx="234315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44450</xdr:colOff>
      <xdr:row>15</xdr:row>
      <xdr:rowOff>12700</xdr:rowOff>
    </xdr:from>
    <xdr:to>
      <xdr:col>18</xdr:col>
      <xdr:colOff>590550</xdr:colOff>
      <xdr:row>17</xdr:row>
      <xdr:rowOff>139700</xdr:rowOff>
    </xdr:to>
    <xdr:cxnSp macro="">
      <xdr:nvCxnSpPr>
        <xdr:cNvPr id="33" name="Straight Arrow Connector 32">
          <a:extLst>
            <a:ext uri="{FF2B5EF4-FFF2-40B4-BE49-F238E27FC236}">
              <a16:creationId xmlns="" xmlns:a16="http://schemas.microsoft.com/office/drawing/2014/main" id="{00000000-0008-0000-2300-000021000000}"/>
            </a:ext>
          </a:extLst>
        </xdr:cNvPr>
        <xdr:cNvCxnSpPr/>
      </xdr:nvCxnSpPr>
      <xdr:spPr>
        <a:xfrm flipH="1">
          <a:off x="9798050" y="3346450"/>
          <a:ext cx="1765300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317500</xdr:colOff>
      <xdr:row>19</xdr:row>
      <xdr:rowOff>19050</xdr:rowOff>
    </xdr:from>
    <xdr:to>
      <xdr:col>15</xdr:col>
      <xdr:colOff>317500</xdr:colOff>
      <xdr:row>20</xdr:row>
      <xdr:rowOff>171450</xdr:rowOff>
    </xdr:to>
    <xdr:cxnSp macro="">
      <xdr:nvCxnSpPr>
        <xdr:cNvPr id="37" name="Straight Arrow Connector 36">
          <a:extLst>
            <a:ext uri="{FF2B5EF4-FFF2-40B4-BE49-F238E27FC236}">
              <a16:creationId xmlns="" xmlns:a16="http://schemas.microsoft.com/office/drawing/2014/main" id="{00000000-0008-0000-2300-000025000000}"/>
            </a:ext>
          </a:extLst>
        </xdr:cNvPr>
        <xdr:cNvCxnSpPr/>
      </xdr:nvCxnSpPr>
      <xdr:spPr>
        <a:xfrm>
          <a:off x="9461500" y="4089400"/>
          <a:ext cx="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571500</xdr:colOff>
      <xdr:row>15</xdr:row>
      <xdr:rowOff>0</xdr:rowOff>
    </xdr:from>
    <xdr:to>
      <xdr:col>22</xdr:col>
      <xdr:colOff>577850</xdr:colOff>
      <xdr:row>17</xdr:row>
      <xdr:rowOff>165100</xdr:rowOff>
    </xdr:to>
    <xdr:cxnSp macro="">
      <xdr:nvCxnSpPr>
        <xdr:cNvPr id="39" name="Straight Arrow Connector 38">
          <a:extLst>
            <a:ext uri="{FF2B5EF4-FFF2-40B4-BE49-F238E27FC236}">
              <a16:creationId xmlns="" xmlns:a16="http://schemas.microsoft.com/office/drawing/2014/main" id="{00000000-0008-0000-2300-000027000000}"/>
            </a:ext>
          </a:extLst>
        </xdr:cNvPr>
        <xdr:cNvCxnSpPr/>
      </xdr:nvCxnSpPr>
      <xdr:spPr>
        <a:xfrm>
          <a:off x="12446000" y="3378200"/>
          <a:ext cx="244475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15</xdr:row>
      <xdr:rowOff>44450</xdr:rowOff>
    </xdr:from>
    <xdr:to>
      <xdr:col>10</xdr:col>
      <xdr:colOff>558800</xdr:colOff>
      <xdr:row>17</xdr:row>
      <xdr:rowOff>171450</xdr:rowOff>
    </xdr:to>
    <xdr:cxnSp macro="">
      <xdr:nvCxnSpPr>
        <xdr:cNvPr id="40" name="Straight Arrow Connector 39">
          <a:extLst>
            <a:ext uri="{FF2B5EF4-FFF2-40B4-BE49-F238E27FC236}">
              <a16:creationId xmlns="" xmlns:a16="http://schemas.microsoft.com/office/drawing/2014/main" id="{00000000-0008-0000-2300-000028000000}"/>
            </a:ext>
          </a:extLst>
        </xdr:cNvPr>
        <xdr:cNvCxnSpPr/>
      </xdr:nvCxnSpPr>
      <xdr:spPr>
        <a:xfrm flipH="1">
          <a:off x="4889500" y="3378200"/>
          <a:ext cx="1765300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596900</xdr:colOff>
      <xdr:row>19</xdr:row>
      <xdr:rowOff>31750</xdr:rowOff>
    </xdr:from>
    <xdr:to>
      <xdr:col>7</xdr:col>
      <xdr:colOff>596900</xdr:colOff>
      <xdr:row>21</xdr:row>
      <xdr:rowOff>0</xdr:rowOff>
    </xdr:to>
    <xdr:cxnSp macro="">
      <xdr:nvCxnSpPr>
        <xdr:cNvPr id="42" name="Straight Arrow Connector 41">
          <a:extLst>
            <a:ext uri="{FF2B5EF4-FFF2-40B4-BE49-F238E27FC236}">
              <a16:creationId xmlns="" xmlns:a16="http://schemas.microsoft.com/office/drawing/2014/main" id="{00000000-0008-0000-2300-00002A000000}"/>
            </a:ext>
          </a:extLst>
        </xdr:cNvPr>
        <xdr:cNvCxnSpPr/>
      </xdr:nvCxnSpPr>
      <xdr:spPr>
        <a:xfrm>
          <a:off x="4864100" y="4102100"/>
          <a:ext cx="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19</xdr:row>
      <xdr:rowOff>0</xdr:rowOff>
    </xdr:from>
    <xdr:to>
      <xdr:col>23</xdr:col>
      <xdr:colOff>0</xdr:colOff>
      <xdr:row>20</xdr:row>
      <xdr:rowOff>152400</xdr:rowOff>
    </xdr:to>
    <xdr:cxnSp macro="">
      <xdr:nvCxnSpPr>
        <xdr:cNvPr id="43" name="Straight Arrow Connector 42">
          <a:extLst>
            <a:ext uri="{FF2B5EF4-FFF2-40B4-BE49-F238E27FC236}">
              <a16:creationId xmlns="" xmlns:a16="http://schemas.microsoft.com/office/drawing/2014/main" id="{00000000-0008-0000-2300-00002B000000}"/>
            </a:ext>
          </a:extLst>
        </xdr:cNvPr>
        <xdr:cNvCxnSpPr/>
      </xdr:nvCxnSpPr>
      <xdr:spPr>
        <a:xfrm>
          <a:off x="14020800" y="4070350"/>
          <a:ext cx="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438150</xdr:colOff>
      <xdr:row>6</xdr:row>
      <xdr:rowOff>266700</xdr:rowOff>
    </xdr:from>
    <xdr:to>
      <xdr:col>1</xdr:col>
      <xdr:colOff>438150</xdr:colOff>
      <xdr:row>8</xdr:row>
      <xdr:rowOff>6350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CxnSpPr/>
      </xdr:nvCxnSpPr>
      <xdr:spPr>
        <a:xfrm>
          <a:off x="1047750" y="1371600"/>
          <a:ext cx="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28</xdr:row>
      <xdr:rowOff>158750</xdr:rowOff>
    </xdr:from>
    <xdr:to>
      <xdr:col>8</xdr:col>
      <xdr:colOff>241300</xdr:colOff>
      <xdr:row>31</xdr:row>
      <xdr:rowOff>6350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2300-000006000000}"/>
            </a:ext>
          </a:extLst>
        </xdr:cNvPr>
        <xdr:cNvCxnSpPr/>
      </xdr:nvCxnSpPr>
      <xdr:spPr>
        <a:xfrm flipH="1">
          <a:off x="5454650" y="5930900"/>
          <a:ext cx="565150" cy="400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241300</xdr:colOff>
      <xdr:row>28</xdr:row>
      <xdr:rowOff>171450</xdr:rowOff>
    </xdr:from>
    <xdr:to>
      <xdr:col>9</xdr:col>
      <xdr:colOff>165100</xdr:colOff>
      <xdr:row>31</xdr:row>
      <xdr:rowOff>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00000000-0008-0000-2300-000017000000}"/>
            </a:ext>
          </a:extLst>
        </xdr:cNvPr>
        <xdr:cNvCxnSpPr/>
      </xdr:nvCxnSpPr>
      <xdr:spPr>
        <a:xfrm>
          <a:off x="6019800" y="5943600"/>
          <a:ext cx="53340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520700</xdr:colOff>
      <xdr:row>25</xdr:row>
      <xdr:rowOff>114300</xdr:rowOff>
    </xdr:from>
    <xdr:to>
      <xdr:col>24</xdr:col>
      <xdr:colOff>603250</xdr:colOff>
      <xdr:row>25</xdr:row>
      <xdr:rowOff>120650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2300-000010000000}"/>
            </a:ext>
          </a:extLst>
        </xdr:cNvPr>
        <xdr:cNvCxnSpPr/>
      </xdr:nvCxnSpPr>
      <xdr:spPr>
        <a:xfrm>
          <a:off x="15443200" y="5334000"/>
          <a:ext cx="6921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469900</xdr:colOff>
      <xdr:row>15</xdr:row>
      <xdr:rowOff>12700</xdr:rowOff>
    </xdr:from>
    <xdr:to>
      <xdr:col>3</xdr:col>
      <xdr:colOff>469900</xdr:colOff>
      <xdr:row>21</xdr:row>
      <xdr:rowOff>146050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2300-000008000000}"/>
            </a:ext>
          </a:extLst>
        </xdr:cNvPr>
        <xdr:cNvCxnSpPr/>
      </xdr:nvCxnSpPr>
      <xdr:spPr>
        <a:xfrm flipH="1">
          <a:off x="3200400" y="3390900"/>
          <a:ext cx="0" cy="1238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</xdr:row>
      <xdr:rowOff>6350</xdr:rowOff>
    </xdr:from>
    <xdr:to>
      <xdr:col>7</xdr:col>
      <xdr:colOff>450850</xdr:colOff>
      <xdr:row>2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CxnSpPr/>
      </xdr:nvCxnSpPr>
      <xdr:spPr>
        <a:xfrm flipH="1">
          <a:off x="1841500" y="190500"/>
          <a:ext cx="28765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</xdr:colOff>
      <xdr:row>3</xdr:row>
      <xdr:rowOff>95250</xdr:rowOff>
    </xdr:from>
    <xdr:to>
      <xdr:col>6</xdr:col>
      <xdr:colOff>584200</xdr:colOff>
      <xdr:row>3</xdr:row>
      <xdr:rowOff>95250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2400-000005000000}"/>
            </a:ext>
          </a:extLst>
        </xdr:cNvPr>
        <xdr:cNvCxnSpPr/>
      </xdr:nvCxnSpPr>
      <xdr:spPr>
        <a:xfrm flipH="1">
          <a:off x="2470150" y="647700"/>
          <a:ext cx="177165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450850</xdr:colOff>
      <xdr:row>1</xdr:row>
      <xdr:rowOff>0</xdr:rowOff>
    </xdr:from>
    <xdr:to>
      <xdr:col>7</xdr:col>
      <xdr:colOff>450850</xdr:colOff>
      <xdr:row>3</xdr:row>
      <xdr:rowOff>12700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2400-000007000000}"/>
            </a:ext>
          </a:extLst>
        </xdr:cNvPr>
        <xdr:cNvCxnSpPr/>
      </xdr:nvCxnSpPr>
      <xdr:spPr>
        <a:xfrm>
          <a:off x="4718050" y="184150"/>
          <a:ext cx="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0</xdr:row>
      <xdr:rowOff>177800</xdr:rowOff>
    </xdr:from>
    <xdr:to>
      <xdr:col>14</xdr:col>
      <xdr:colOff>247650</xdr:colOff>
      <xdr:row>2</xdr:row>
      <xdr:rowOff>158750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2400-000008000000}"/>
            </a:ext>
          </a:extLst>
        </xdr:cNvPr>
        <xdr:cNvCxnSpPr/>
      </xdr:nvCxnSpPr>
      <xdr:spPr>
        <a:xfrm>
          <a:off x="4686300" y="177800"/>
          <a:ext cx="43624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3</xdr:row>
      <xdr:rowOff>95250</xdr:rowOff>
    </xdr:from>
    <xdr:to>
      <xdr:col>13</xdr:col>
      <xdr:colOff>590550</xdr:colOff>
      <xdr:row>3</xdr:row>
      <xdr:rowOff>95250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2400-00000C000000}"/>
            </a:ext>
          </a:extLst>
        </xdr:cNvPr>
        <xdr:cNvCxnSpPr/>
      </xdr:nvCxnSpPr>
      <xdr:spPr>
        <a:xfrm flipH="1" flipV="1">
          <a:off x="5156200" y="647700"/>
          <a:ext cx="362585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88900</xdr:colOff>
      <xdr:row>1</xdr:row>
      <xdr:rowOff>158750</xdr:rowOff>
    </xdr:from>
    <xdr:to>
      <xdr:col>15</xdr:col>
      <xdr:colOff>590550</xdr:colOff>
      <xdr:row>3</xdr:row>
      <xdr:rowOff>63500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2400-00000F000000}"/>
            </a:ext>
          </a:extLst>
        </xdr:cNvPr>
        <xdr:cNvCxnSpPr/>
      </xdr:nvCxnSpPr>
      <xdr:spPr>
        <a:xfrm flipV="1">
          <a:off x="9499600" y="342900"/>
          <a:ext cx="501650" cy="273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</xdr:colOff>
      <xdr:row>3</xdr:row>
      <xdr:rowOff>158750</xdr:rowOff>
    </xdr:from>
    <xdr:to>
      <xdr:col>15</xdr:col>
      <xdr:colOff>603250</xdr:colOff>
      <xdr:row>8</xdr:row>
      <xdr:rowOff>63500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2400-000011000000}"/>
            </a:ext>
          </a:extLst>
        </xdr:cNvPr>
        <xdr:cNvCxnSpPr/>
      </xdr:nvCxnSpPr>
      <xdr:spPr>
        <a:xfrm>
          <a:off x="9486900" y="711200"/>
          <a:ext cx="527050" cy="977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25</xdr:row>
      <xdr:rowOff>158750</xdr:rowOff>
    </xdr:from>
    <xdr:to>
      <xdr:col>8</xdr:col>
      <xdr:colOff>127000</xdr:colOff>
      <xdr:row>27</xdr:row>
      <xdr:rowOff>6350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2400-000009000000}"/>
            </a:ext>
          </a:extLst>
        </xdr:cNvPr>
        <xdr:cNvCxnSpPr/>
      </xdr:nvCxnSpPr>
      <xdr:spPr>
        <a:xfrm flipH="1">
          <a:off x="933450" y="158750"/>
          <a:ext cx="2851150" cy="215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107950</xdr:colOff>
      <xdr:row>25</xdr:row>
      <xdr:rowOff>146050</xdr:rowOff>
    </xdr:from>
    <xdr:to>
      <xdr:col>9</xdr:col>
      <xdr:colOff>273050</xdr:colOff>
      <xdr:row>26</xdr:row>
      <xdr:rowOff>133350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2400-00000A000000}"/>
            </a:ext>
          </a:extLst>
        </xdr:cNvPr>
        <xdr:cNvCxnSpPr/>
      </xdr:nvCxnSpPr>
      <xdr:spPr>
        <a:xfrm>
          <a:off x="3765550" y="146050"/>
          <a:ext cx="7747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546100</xdr:colOff>
      <xdr:row>25</xdr:row>
      <xdr:rowOff>177800</xdr:rowOff>
    </xdr:from>
    <xdr:to>
      <xdr:col>15</xdr:col>
      <xdr:colOff>152400</xdr:colOff>
      <xdr:row>26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2400-00000B000000}"/>
            </a:ext>
          </a:extLst>
        </xdr:cNvPr>
        <xdr:cNvCxnSpPr/>
      </xdr:nvCxnSpPr>
      <xdr:spPr>
        <a:xfrm>
          <a:off x="4813300" y="177800"/>
          <a:ext cx="32639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488950</xdr:colOff>
      <xdr:row>2</xdr:row>
      <xdr:rowOff>19050</xdr:rowOff>
    </xdr:from>
    <xdr:to>
      <xdr:col>28</xdr:col>
      <xdr:colOff>19050</xdr:colOff>
      <xdr:row>3</xdr:row>
      <xdr:rowOff>146050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2400-000004000000}"/>
            </a:ext>
          </a:extLst>
        </xdr:cNvPr>
        <xdr:cNvCxnSpPr/>
      </xdr:nvCxnSpPr>
      <xdr:spPr>
        <a:xfrm flipH="1">
          <a:off x="15995650" y="387350"/>
          <a:ext cx="135890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6350</xdr:colOff>
      <xdr:row>2</xdr:row>
      <xdr:rowOff>6350</xdr:rowOff>
    </xdr:from>
    <xdr:to>
      <xdr:col>30</xdr:col>
      <xdr:colOff>171450</xdr:colOff>
      <xdr:row>3</xdr:row>
      <xdr:rowOff>120650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2400-00000D000000}"/>
            </a:ext>
          </a:extLst>
        </xdr:cNvPr>
        <xdr:cNvCxnSpPr/>
      </xdr:nvCxnSpPr>
      <xdr:spPr>
        <a:xfrm>
          <a:off x="17341850" y="374650"/>
          <a:ext cx="138430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12700</xdr:colOff>
      <xdr:row>2</xdr:row>
      <xdr:rowOff>6350</xdr:rowOff>
    </xdr:from>
    <xdr:to>
      <xdr:col>34</xdr:col>
      <xdr:colOff>577850</xdr:colOff>
      <xdr:row>3</xdr:row>
      <xdr:rowOff>165100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2400-000010000000}"/>
            </a:ext>
          </a:extLst>
        </xdr:cNvPr>
        <xdr:cNvCxnSpPr/>
      </xdr:nvCxnSpPr>
      <xdr:spPr>
        <a:xfrm>
          <a:off x="17348200" y="374650"/>
          <a:ext cx="42227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361946</xdr:colOff>
      <xdr:row>12</xdr:row>
      <xdr:rowOff>942975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25400</xdr:rowOff>
    </xdr:from>
    <xdr:to>
      <xdr:col>9</xdr:col>
      <xdr:colOff>222250</xdr:colOff>
      <xdr:row>2</xdr:row>
      <xdr:rowOff>101600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CxnSpPr/>
      </xdr:nvCxnSpPr>
      <xdr:spPr>
        <a:xfrm flipH="1">
          <a:off x="685800" y="209550"/>
          <a:ext cx="5022850" cy="260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</xdr:colOff>
      <xdr:row>1</xdr:row>
      <xdr:rowOff>38100</xdr:rowOff>
    </xdr:from>
    <xdr:to>
      <xdr:col>9</xdr:col>
      <xdr:colOff>215900</xdr:colOff>
      <xdr:row>2</xdr:row>
      <xdr:rowOff>177800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CxnSpPr/>
      </xdr:nvCxnSpPr>
      <xdr:spPr>
        <a:xfrm flipH="1">
          <a:off x="3276600" y="222250"/>
          <a:ext cx="254000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368300</xdr:colOff>
      <xdr:row>6</xdr:row>
      <xdr:rowOff>0</xdr:rowOff>
    </xdr:from>
    <xdr:to>
      <xdr:col>5</xdr:col>
      <xdr:colOff>368300</xdr:colOff>
      <xdr:row>7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CxnSpPr/>
      </xdr:nvCxnSpPr>
      <xdr:spPr>
        <a:xfrm>
          <a:off x="3530600" y="11049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</xdr:colOff>
      <xdr:row>7</xdr:row>
      <xdr:rowOff>177800</xdr:rowOff>
    </xdr:from>
    <xdr:to>
      <xdr:col>6</xdr:col>
      <xdr:colOff>6350</xdr:colOff>
      <xdr:row>9</xdr:row>
      <xdr:rowOff>12700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2500-000009000000}"/>
            </a:ext>
          </a:extLst>
        </xdr:cNvPr>
        <xdr:cNvCxnSpPr/>
      </xdr:nvCxnSpPr>
      <xdr:spPr>
        <a:xfrm>
          <a:off x="3778250" y="14668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222250</xdr:colOff>
      <xdr:row>1</xdr:row>
      <xdr:rowOff>38100</xdr:rowOff>
    </xdr:from>
    <xdr:to>
      <xdr:col>12</xdr:col>
      <xdr:colOff>514350</xdr:colOff>
      <xdr:row>2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2500-00000B000000}"/>
            </a:ext>
          </a:extLst>
        </xdr:cNvPr>
        <xdr:cNvCxnSpPr/>
      </xdr:nvCxnSpPr>
      <xdr:spPr>
        <a:xfrm>
          <a:off x="5822950" y="222250"/>
          <a:ext cx="2120900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5</xdr:row>
      <xdr:rowOff>0</xdr:rowOff>
    </xdr:from>
    <xdr:to>
      <xdr:col>13</xdr:col>
      <xdr:colOff>323850</xdr:colOff>
      <xdr:row>6</xdr:row>
      <xdr:rowOff>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2500-00000C000000}"/>
            </a:ext>
          </a:extLst>
        </xdr:cNvPr>
        <xdr:cNvCxnSpPr/>
      </xdr:nvCxnSpPr>
      <xdr:spPr>
        <a:xfrm>
          <a:off x="8362950" y="9207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7</xdr:row>
      <xdr:rowOff>12700</xdr:rowOff>
    </xdr:from>
    <xdr:to>
      <xdr:col>13</xdr:col>
      <xdr:colOff>304800</xdr:colOff>
      <xdr:row>8</xdr:row>
      <xdr:rowOff>12700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2500-00000D000000}"/>
            </a:ext>
          </a:extLst>
        </xdr:cNvPr>
        <xdr:cNvCxnSpPr/>
      </xdr:nvCxnSpPr>
      <xdr:spPr>
        <a:xfrm>
          <a:off x="8343900" y="13017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13</xdr:row>
      <xdr:rowOff>6350</xdr:rowOff>
    </xdr:from>
    <xdr:to>
      <xdr:col>13</xdr:col>
      <xdr:colOff>323850</xdr:colOff>
      <xdr:row>14</xdr:row>
      <xdr:rowOff>6350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2500-00000E000000}"/>
            </a:ext>
          </a:extLst>
        </xdr:cNvPr>
        <xdr:cNvCxnSpPr/>
      </xdr:nvCxnSpPr>
      <xdr:spPr>
        <a:xfrm>
          <a:off x="8362950" y="24003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222250</xdr:colOff>
      <xdr:row>1</xdr:row>
      <xdr:rowOff>25400</xdr:rowOff>
    </xdr:from>
    <xdr:to>
      <xdr:col>20</xdr:col>
      <xdr:colOff>501650</xdr:colOff>
      <xdr:row>2</xdr:row>
      <xdr:rowOff>158750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2500-000010000000}"/>
            </a:ext>
          </a:extLst>
        </xdr:cNvPr>
        <xdr:cNvCxnSpPr/>
      </xdr:nvCxnSpPr>
      <xdr:spPr>
        <a:xfrm>
          <a:off x="5822950" y="209550"/>
          <a:ext cx="698500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171450</xdr:colOff>
      <xdr:row>6</xdr:row>
      <xdr:rowOff>12700</xdr:rowOff>
    </xdr:from>
    <xdr:to>
      <xdr:col>21</xdr:col>
      <xdr:colOff>171450</xdr:colOff>
      <xdr:row>7</xdr:row>
      <xdr:rowOff>12700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2500-000011000000}"/>
            </a:ext>
          </a:extLst>
        </xdr:cNvPr>
        <xdr:cNvCxnSpPr/>
      </xdr:nvCxnSpPr>
      <xdr:spPr>
        <a:xfrm>
          <a:off x="13087350" y="11176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20</xdr:row>
      <xdr:rowOff>6350</xdr:rowOff>
    </xdr:from>
    <xdr:to>
      <xdr:col>24</xdr:col>
      <xdr:colOff>0</xdr:colOff>
      <xdr:row>21</xdr:row>
      <xdr:rowOff>25400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2500-000013000000}"/>
            </a:ext>
          </a:extLst>
        </xdr:cNvPr>
        <xdr:cNvCxnSpPr/>
      </xdr:nvCxnSpPr>
      <xdr:spPr>
        <a:xfrm>
          <a:off x="19621500" y="3746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603250</xdr:colOff>
      <xdr:row>24</xdr:row>
      <xdr:rowOff>12700</xdr:rowOff>
    </xdr:from>
    <xdr:to>
      <xdr:col>23</xdr:col>
      <xdr:colOff>603250</xdr:colOff>
      <xdr:row>25</xdr:row>
      <xdr:rowOff>31750</xdr:rowOff>
    </xdr:to>
    <xdr:cxnSp macro="">
      <xdr:nvCxnSpPr>
        <xdr:cNvPr id="20" name="Straight Arrow Connector 19">
          <a:extLst>
            <a:ext uri="{FF2B5EF4-FFF2-40B4-BE49-F238E27FC236}">
              <a16:creationId xmlns="" xmlns:a16="http://schemas.microsoft.com/office/drawing/2014/main" id="{00000000-0008-0000-2500-000014000000}"/>
            </a:ext>
          </a:extLst>
        </xdr:cNvPr>
        <xdr:cNvCxnSpPr/>
      </xdr:nvCxnSpPr>
      <xdr:spPr>
        <a:xfrm>
          <a:off x="19615150" y="111760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6350</xdr:colOff>
      <xdr:row>27</xdr:row>
      <xdr:rowOff>0</xdr:rowOff>
    </xdr:from>
    <xdr:to>
      <xdr:col>24</xdr:col>
      <xdr:colOff>6350</xdr:colOff>
      <xdr:row>28</xdr:row>
      <xdr:rowOff>19050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00000000-0008-0000-2500-000015000000}"/>
            </a:ext>
          </a:extLst>
        </xdr:cNvPr>
        <xdr:cNvCxnSpPr/>
      </xdr:nvCxnSpPr>
      <xdr:spPr>
        <a:xfrm>
          <a:off x="19627850" y="16573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6350</xdr:colOff>
      <xdr:row>29</xdr:row>
      <xdr:rowOff>12700</xdr:rowOff>
    </xdr:from>
    <xdr:to>
      <xdr:col>24</xdr:col>
      <xdr:colOff>6350</xdr:colOff>
      <xdr:row>30</xdr:row>
      <xdr:rowOff>31750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00000000-0008-0000-2500-000016000000}"/>
            </a:ext>
          </a:extLst>
        </xdr:cNvPr>
        <xdr:cNvCxnSpPr/>
      </xdr:nvCxnSpPr>
      <xdr:spPr>
        <a:xfrm>
          <a:off x="19627850" y="20383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504821</xdr:colOff>
      <xdr:row>19</xdr:row>
      <xdr:rowOff>104775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2</xdr:row>
      <xdr:rowOff>12700</xdr:rowOff>
    </xdr:from>
    <xdr:to>
      <xdr:col>11</xdr:col>
      <xdr:colOff>298450</xdr:colOff>
      <xdr:row>5</xdr:row>
      <xdr:rowOff>6350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CxnSpPr/>
      </xdr:nvCxnSpPr>
      <xdr:spPr>
        <a:xfrm flipH="1">
          <a:off x="2419350" y="381000"/>
          <a:ext cx="275590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50800</xdr:colOff>
      <xdr:row>5</xdr:row>
      <xdr:rowOff>158750</xdr:rowOff>
    </xdr:from>
    <xdr:to>
      <xdr:col>7</xdr:col>
      <xdr:colOff>57150</xdr:colOff>
      <xdr:row>7</xdr:row>
      <xdr:rowOff>152400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2600-000005000000}"/>
            </a:ext>
          </a:extLst>
        </xdr:cNvPr>
        <xdr:cNvCxnSpPr/>
      </xdr:nvCxnSpPr>
      <xdr:spPr>
        <a:xfrm flipH="1">
          <a:off x="1270000" y="1079500"/>
          <a:ext cx="24447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5</xdr:row>
      <xdr:rowOff>146050</xdr:rowOff>
    </xdr:from>
    <xdr:to>
      <xdr:col>9</xdr:col>
      <xdr:colOff>323850</xdr:colOff>
      <xdr:row>11</xdr:row>
      <xdr:rowOff>133350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2600-000007000000}"/>
            </a:ext>
          </a:extLst>
        </xdr:cNvPr>
        <xdr:cNvCxnSpPr/>
      </xdr:nvCxnSpPr>
      <xdr:spPr>
        <a:xfrm>
          <a:off x="4305300" y="1066800"/>
          <a:ext cx="1504950" cy="1092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298450</xdr:colOff>
      <xdr:row>2</xdr:row>
      <xdr:rowOff>12700</xdr:rowOff>
    </xdr:from>
    <xdr:to>
      <xdr:col>11</xdr:col>
      <xdr:colOff>596900</xdr:colOff>
      <xdr:row>4</xdr:row>
      <xdr:rowOff>171450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2600-00000B000000}"/>
            </a:ext>
          </a:extLst>
        </xdr:cNvPr>
        <xdr:cNvCxnSpPr/>
      </xdr:nvCxnSpPr>
      <xdr:spPr>
        <a:xfrm>
          <a:off x="5175250" y="381000"/>
          <a:ext cx="298450" cy="52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317500</xdr:colOff>
      <xdr:row>2</xdr:row>
      <xdr:rowOff>6350</xdr:rowOff>
    </xdr:from>
    <xdr:to>
      <xdr:col>17</xdr:col>
      <xdr:colOff>603250</xdr:colOff>
      <xdr:row>3</xdr:row>
      <xdr:rowOff>44450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2600-00000D000000}"/>
            </a:ext>
          </a:extLst>
        </xdr:cNvPr>
        <xdr:cNvCxnSpPr/>
      </xdr:nvCxnSpPr>
      <xdr:spPr>
        <a:xfrm>
          <a:off x="5194300" y="374650"/>
          <a:ext cx="3943350" cy="22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222250</xdr:colOff>
      <xdr:row>10</xdr:row>
      <xdr:rowOff>12700</xdr:rowOff>
    </xdr:from>
    <xdr:to>
      <xdr:col>2</xdr:col>
      <xdr:colOff>279400</xdr:colOff>
      <xdr:row>12</xdr:row>
      <xdr:rowOff>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2600-000010000000}"/>
            </a:ext>
          </a:extLst>
        </xdr:cNvPr>
        <xdr:cNvCxnSpPr/>
      </xdr:nvCxnSpPr>
      <xdr:spPr>
        <a:xfrm flipH="1">
          <a:off x="831850" y="1854200"/>
          <a:ext cx="6667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298450</xdr:colOff>
      <xdr:row>9</xdr:row>
      <xdr:rowOff>165100</xdr:rowOff>
    </xdr:from>
    <xdr:to>
      <xdr:col>5</xdr:col>
      <xdr:colOff>533400</xdr:colOff>
      <xdr:row>11</xdr:row>
      <xdr:rowOff>171450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00000000-0008-0000-2600-000012000000}"/>
            </a:ext>
          </a:extLst>
        </xdr:cNvPr>
        <xdr:cNvCxnSpPr/>
      </xdr:nvCxnSpPr>
      <xdr:spPr>
        <a:xfrm>
          <a:off x="1517650" y="1822450"/>
          <a:ext cx="1454150" cy="374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539750</xdr:colOff>
      <xdr:row>1</xdr:row>
      <xdr:rowOff>88900</xdr:rowOff>
    </xdr:from>
    <xdr:to>
      <xdr:col>26</xdr:col>
      <xdr:colOff>590550</xdr:colOff>
      <xdr:row>3</xdr:row>
      <xdr:rowOff>88900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00000000-0008-0000-2600-000017000000}"/>
            </a:ext>
          </a:extLst>
        </xdr:cNvPr>
        <xdr:cNvCxnSpPr/>
      </xdr:nvCxnSpPr>
      <xdr:spPr>
        <a:xfrm>
          <a:off x="9683750" y="273050"/>
          <a:ext cx="675640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57150</xdr:colOff>
      <xdr:row>4</xdr:row>
      <xdr:rowOff>88900</xdr:rowOff>
    </xdr:from>
    <xdr:to>
      <xdr:col>32</xdr:col>
      <xdr:colOff>546100</xdr:colOff>
      <xdr:row>4</xdr:row>
      <xdr:rowOff>95250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00000000-0008-0000-2600-000019000000}"/>
            </a:ext>
          </a:extLst>
        </xdr:cNvPr>
        <xdr:cNvCxnSpPr/>
      </xdr:nvCxnSpPr>
      <xdr:spPr>
        <a:xfrm>
          <a:off x="17125950" y="825500"/>
          <a:ext cx="29273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</xdr:row>
      <xdr:rowOff>0</xdr:rowOff>
    </xdr:from>
    <xdr:to>
      <xdr:col>20</xdr:col>
      <xdr:colOff>590546</xdr:colOff>
      <xdr:row>22</xdr:row>
      <xdr:rowOff>95250</xdr:rowOff>
    </xdr:to>
    <xdr:sp macro="" textlink="">
      <xdr:nvSpPr>
        <xdr:cNvPr id="12" name="Rectangle 11"/>
        <xdr:cNvSpPr/>
      </xdr:nvSpPr>
      <xdr:spPr>
        <a:xfrm>
          <a:off x="0" y="57150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104775</xdr:rowOff>
        </xdr:from>
        <xdr:to>
          <xdr:col>11</xdr:col>
          <xdr:colOff>590550</xdr:colOff>
          <xdr:row>41</xdr:row>
          <xdr:rowOff>123825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="" xmlns:a16="http://schemas.microsoft.com/office/drawing/2014/main" id="{00000000-0008-0000-03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565151</xdr:colOff>
      <xdr:row>42</xdr:row>
      <xdr:rowOff>113614</xdr:rowOff>
    </xdr:from>
    <xdr:to>
      <xdr:col>5</xdr:col>
      <xdr:colOff>476250</xdr:colOff>
      <xdr:row>58</xdr:row>
      <xdr:rowOff>81627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151" y="7847914"/>
          <a:ext cx="3644899" cy="2914413"/>
        </a:xfrm>
        <a:prstGeom prst="rect">
          <a:avLst/>
        </a:prstGeom>
      </xdr:spPr>
    </xdr:pic>
    <xdr:clientData/>
  </xdr:twoCellAnchor>
  <xdr:twoCellAnchor editAs="oneCell">
    <xdr:from>
      <xdr:col>5</xdr:col>
      <xdr:colOff>603250</xdr:colOff>
      <xdr:row>42</xdr:row>
      <xdr:rowOff>69166</xdr:rowOff>
    </xdr:from>
    <xdr:to>
      <xdr:col>10</xdr:col>
      <xdr:colOff>482600</xdr:colOff>
      <xdr:row>63</xdr:row>
      <xdr:rowOff>170850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37050" y="7803466"/>
          <a:ext cx="2984500" cy="3968834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</xdr:colOff>
      <xdr:row>43</xdr:row>
      <xdr:rowOff>15637</xdr:rowOff>
    </xdr:from>
    <xdr:to>
      <xdr:col>16</xdr:col>
      <xdr:colOff>12700</xdr:colOff>
      <xdr:row>55</xdr:row>
      <xdr:rowOff>110423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61250" y="7934087"/>
          <a:ext cx="3048000" cy="23045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73</xdr:row>
          <xdr:rowOff>0</xdr:rowOff>
        </xdr:from>
        <xdr:to>
          <xdr:col>5</xdr:col>
          <xdr:colOff>257175</xdr:colOff>
          <xdr:row>84</xdr:row>
          <xdr:rowOff>123825</xdr:rowOff>
        </xdr:to>
        <xdr:sp macro="" textlink="">
          <xdr:nvSpPr>
            <xdr:cNvPr id="33794" name="Object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="" xmlns:a16="http://schemas.microsoft.com/office/drawing/2014/main" id="{00000000-0008-0000-03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19</xdr:col>
      <xdr:colOff>542921</xdr:colOff>
      <xdr:row>19</xdr:row>
      <xdr:rowOff>95250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1</xdr:row>
      <xdr:rowOff>19050</xdr:rowOff>
    </xdr:from>
    <xdr:to>
      <xdr:col>7</xdr:col>
      <xdr:colOff>476250</xdr:colOff>
      <xdr:row>1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CxnSpPr/>
      </xdr:nvCxnSpPr>
      <xdr:spPr>
        <a:xfrm flipH="1">
          <a:off x="279400" y="203200"/>
          <a:ext cx="3860800" cy="139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476250</xdr:colOff>
      <xdr:row>1</xdr:row>
      <xdr:rowOff>6350</xdr:rowOff>
    </xdr:from>
    <xdr:to>
      <xdr:col>11</xdr:col>
      <xdr:colOff>425450</xdr:colOff>
      <xdr:row>2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CxnSpPr/>
      </xdr:nvCxnSpPr>
      <xdr:spPr>
        <a:xfrm>
          <a:off x="4140200" y="190500"/>
          <a:ext cx="238760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25400</xdr:colOff>
      <xdr:row>7</xdr:row>
      <xdr:rowOff>101600</xdr:rowOff>
    </xdr:from>
    <xdr:to>
      <xdr:col>12</xdr:col>
      <xdr:colOff>590550</xdr:colOff>
      <xdr:row>7</xdr:row>
      <xdr:rowOff>101600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2700-000007000000}"/>
            </a:ext>
          </a:extLst>
        </xdr:cNvPr>
        <xdr:cNvCxnSpPr/>
      </xdr:nvCxnSpPr>
      <xdr:spPr>
        <a:xfrm>
          <a:off x="6737350" y="1390650"/>
          <a:ext cx="565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533400</xdr:colOff>
      <xdr:row>7</xdr:row>
      <xdr:rowOff>107950</xdr:rowOff>
    </xdr:from>
    <xdr:to>
      <xdr:col>14</xdr:col>
      <xdr:colOff>488950</xdr:colOff>
      <xdr:row>7</xdr:row>
      <xdr:rowOff>107950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2700-000008000000}"/>
            </a:ext>
          </a:extLst>
        </xdr:cNvPr>
        <xdr:cNvCxnSpPr/>
      </xdr:nvCxnSpPr>
      <xdr:spPr>
        <a:xfrm>
          <a:off x="7854950" y="1397000"/>
          <a:ext cx="565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12700</xdr:colOff>
      <xdr:row>9</xdr:row>
      <xdr:rowOff>76200</xdr:rowOff>
    </xdr:from>
    <xdr:to>
      <xdr:col>14</xdr:col>
      <xdr:colOff>552450</xdr:colOff>
      <xdr:row>9</xdr:row>
      <xdr:rowOff>76200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2700-00000A000000}"/>
            </a:ext>
          </a:extLst>
        </xdr:cNvPr>
        <xdr:cNvCxnSpPr/>
      </xdr:nvCxnSpPr>
      <xdr:spPr>
        <a:xfrm>
          <a:off x="6724650" y="1733550"/>
          <a:ext cx="17589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14</xdr:row>
      <xdr:rowOff>171450</xdr:rowOff>
    </xdr:from>
    <xdr:to>
      <xdr:col>12</xdr:col>
      <xdr:colOff>273050</xdr:colOff>
      <xdr:row>17</xdr:row>
      <xdr:rowOff>158750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2700-00000C000000}"/>
            </a:ext>
          </a:extLst>
        </xdr:cNvPr>
        <xdr:cNvCxnSpPr/>
      </xdr:nvCxnSpPr>
      <xdr:spPr>
        <a:xfrm>
          <a:off x="6292850" y="2749550"/>
          <a:ext cx="692150" cy="539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15</xdr:row>
      <xdr:rowOff>31750</xdr:rowOff>
    </xdr:from>
    <xdr:to>
      <xdr:col>13</xdr:col>
      <xdr:colOff>254000</xdr:colOff>
      <xdr:row>17</xdr:row>
      <xdr:rowOff>171450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2700-00000F000000}"/>
            </a:ext>
          </a:extLst>
        </xdr:cNvPr>
        <xdr:cNvCxnSpPr/>
      </xdr:nvCxnSpPr>
      <xdr:spPr>
        <a:xfrm flipV="1">
          <a:off x="7321550" y="2794000"/>
          <a:ext cx="254000" cy="50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50800</xdr:colOff>
      <xdr:row>14</xdr:row>
      <xdr:rowOff>120650</xdr:rowOff>
    </xdr:from>
    <xdr:to>
      <xdr:col>12</xdr:col>
      <xdr:colOff>590550</xdr:colOff>
      <xdr:row>14</xdr:row>
      <xdr:rowOff>120650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2700-000011000000}"/>
            </a:ext>
          </a:extLst>
        </xdr:cNvPr>
        <xdr:cNvCxnSpPr/>
      </xdr:nvCxnSpPr>
      <xdr:spPr>
        <a:xfrm flipH="1">
          <a:off x="6762750" y="2698750"/>
          <a:ext cx="539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482600</xdr:colOff>
      <xdr:row>1</xdr:row>
      <xdr:rowOff>6350</xdr:rowOff>
    </xdr:from>
    <xdr:to>
      <xdr:col>18</xdr:col>
      <xdr:colOff>374650</xdr:colOff>
      <xdr:row>2</xdr:row>
      <xdr:rowOff>171450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2700-000013000000}"/>
            </a:ext>
          </a:extLst>
        </xdr:cNvPr>
        <xdr:cNvCxnSpPr/>
      </xdr:nvCxnSpPr>
      <xdr:spPr>
        <a:xfrm>
          <a:off x="4146550" y="190500"/>
          <a:ext cx="65976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469900</xdr:colOff>
      <xdr:row>4</xdr:row>
      <xdr:rowOff>0</xdr:rowOff>
    </xdr:from>
    <xdr:to>
      <xdr:col>21</xdr:col>
      <xdr:colOff>596900</xdr:colOff>
      <xdr:row>6</xdr:row>
      <xdr:rowOff>139700</xdr:rowOff>
    </xdr:to>
    <xdr:sp macro="" textlink="">
      <xdr:nvSpPr>
        <xdr:cNvPr id="20" name="Right Brace 19">
          <a:extLst>
            <a:ext uri="{FF2B5EF4-FFF2-40B4-BE49-F238E27FC236}">
              <a16:creationId xmlns="" xmlns:a16="http://schemas.microsoft.com/office/drawing/2014/main" id="{00000000-0008-0000-2700-000014000000}"/>
            </a:ext>
          </a:extLst>
        </xdr:cNvPr>
        <xdr:cNvSpPr/>
      </xdr:nvSpPr>
      <xdr:spPr>
        <a:xfrm>
          <a:off x="13709650" y="736600"/>
          <a:ext cx="127000" cy="5080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419100</xdr:colOff>
      <xdr:row>6</xdr:row>
      <xdr:rowOff>12700</xdr:rowOff>
    </xdr:from>
    <xdr:to>
      <xdr:col>22</xdr:col>
      <xdr:colOff>419100</xdr:colOff>
      <xdr:row>9</xdr:row>
      <xdr:rowOff>6350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00000000-0008-0000-2700-000016000000}"/>
            </a:ext>
          </a:extLst>
        </xdr:cNvPr>
        <xdr:cNvCxnSpPr/>
      </xdr:nvCxnSpPr>
      <xdr:spPr>
        <a:xfrm>
          <a:off x="14268450" y="1117600"/>
          <a:ext cx="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14</xdr:row>
      <xdr:rowOff>95250</xdr:rowOff>
    </xdr:from>
    <xdr:to>
      <xdr:col>24</xdr:col>
      <xdr:colOff>336550</xdr:colOff>
      <xdr:row>14</xdr:row>
      <xdr:rowOff>101600</xdr:rowOff>
    </xdr:to>
    <xdr:cxnSp macro="">
      <xdr:nvCxnSpPr>
        <xdr:cNvPr id="24" name="Straight Connector 23">
          <a:extLst>
            <a:ext uri="{FF2B5EF4-FFF2-40B4-BE49-F238E27FC236}">
              <a16:creationId xmlns="" xmlns:a16="http://schemas.microsoft.com/office/drawing/2014/main" id="{00000000-0008-0000-2700-000018000000}"/>
            </a:ext>
          </a:extLst>
        </xdr:cNvPr>
        <xdr:cNvCxnSpPr/>
      </xdr:nvCxnSpPr>
      <xdr:spPr>
        <a:xfrm flipV="1">
          <a:off x="15290800" y="2673350"/>
          <a:ext cx="336550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50800</xdr:colOff>
      <xdr:row>13</xdr:row>
      <xdr:rowOff>107950</xdr:rowOff>
    </xdr:from>
    <xdr:to>
      <xdr:col>23</xdr:col>
      <xdr:colOff>533400</xdr:colOff>
      <xdr:row>13</xdr:row>
      <xdr:rowOff>114300</xdr:rowOff>
    </xdr:to>
    <xdr:cxnSp macro="">
      <xdr:nvCxnSpPr>
        <xdr:cNvPr id="26" name="Straight Arrow Connector 25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CxnSpPr/>
      </xdr:nvCxnSpPr>
      <xdr:spPr>
        <a:xfrm>
          <a:off x="14732000" y="2501900"/>
          <a:ext cx="48260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139700</xdr:colOff>
      <xdr:row>13</xdr:row>
      <xdr:rowOff>95250</xdr:rowOff>
    </xdr:from>
    <xdr:to>
      <xdr:col>25</xdr:col>
      <xdr:colOff>622300</xdr:colOff>
      <xdr:row>13</xdr:row>
      <xdr:rowOff>101600</xdr:rowOff>
    </xdr:to>
    <xdr:cxnSp macro="">
      <xdr:nvCxnSpPr>
        <xdr:cNvPr id="27" name="Straight Arrow Connector 26">
          <a:extLst>
            <a:ext uri="{FF2B5EF4-FFF2-40B4-BE49-F238E27FC236}">
              <a16:creationId xmlns="" xmlns:a16="http://schemas.microsoft.com/office/drawing/2014/main" id="{00000000-0008-0000-2700-00001B000000}"/>
            </a:ext>
          </a:extLst>
        </xdr:cNvPr>
        <xdr:cNvCxnSpPr/>
      </xdr:nvCxnSpPr>
      <xdr:spPr>
        <a:xfrm>
          <a:off x="16040100" y="2489200"/>
          <a:ext cx="48260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527050</xdr:colOff>
      <xdr:row>0</xdr:row>
      <xdr:rowOff>158750</xdr:rowOff>
    </xdr:from>
    <xdr:to>
      <xdr:col>35</xdr:col>
      <xdr:colOff>279400</xdr:colOff>
      <xdr:row>2</xdr:row>
      <xdr:rowOff>158750</xdr:rowOff>
    </xdr:to>
    <xdr:cxnSp macro="">
      <xdr:nvCxnSpPr>
        <xdr:cNvPr id="29" name="Straight Arrow Connector 28">
          <a:extLst>
            <a:ext uri="{FF2B5EF4-FFF2-40B4-BE49-F238E27FC236}">
              <a16:creationId xmlns="" xmlns:a16="http://schemas.microsoft.com/office/drawing/2014/main" id="{00000000-0008-0000-2700-00001D000000}"/>
            </a:ext>
          </a:extLst>
        </xdr:cNvPr>
        <xdr:cNvCxnSpPr/>
      </xdr:nvCxnSpPr>
      <xdr:spPr>
        <a:xfrm>
          <a:off x="4191000" y="158750"/>
          <a:ext cx="1825625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257171</xdr:colOff>
      <xdr:row>17</xdr:row>
      <xdr:rowOff>476250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76</xdr:row>
      <xdr:rowOff>133350</xdr:rowOff>
    </xdr:from>
    <xdr:to>
      <xdr:col>10</xdr:col>
      <xdr:colOff>501650</xdr:colOff>
      <xdr:row>93</xdr:row>
      <xdr:rowOff>152400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8450" y="14128750"/>
          <a:ext cx="5683250" cy="31496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76</xdr:row>
          <xdr:rowOff>85725</xdr:rowOff>
        </xdr:from>
        <xdr:to>
          <xdr:col>19</xdr:col>
          <xdr:colOff>352425</xdr:colOff>
          <xdr:row>89</xdr:row>
          <xdr:rowOff>142875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="" xmlns:a16="http://schemas.microsoft.com/office/drawing/2014/main" id="{00000000-0008-0000-04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20</xdr:col>
      <xdr:colOff>47621</xdr:colOff>
      <xdr:row>19</xdr:row>
      <xdr:rowOff>95250</xdr:rowOff>
    </xdr:to>
    <xdr:sp macro="" textlink="">
      <xdr:nvSpPr>
        <xdr:cNvPr id="4" name="Rectangle 3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0</xdr:row>
          <xdr:rowOff>123825</xdr:rowOff>
        </xdr:from>
        <xdr:to>
          <xdr:col>12</xdr:col>
          <xdr:colOff>47625</xdr:colOff>
          <xdr:row>60</xdr:row>
          <xdr:rowOff>161925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="" xmlns:a16="http://schemas.microsoft.com/office/drawing/2014/main" id="{00000000-0008-0000-05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50801</xdr:colOff>
      <xdr:row>4</xdr:row>
      <xdr:rowOff>24153</xdr:rowOff>
    </xdr:from>
    <xdr:to>
      <xdr:col>19</xdr:col>
      <xdr:colOff>361951</xdr:colOff>
      <xdr:row>14</xdr:row>
      <xdr:rowOff>91471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5201" y="760753"/>
          <a:ext cx="3606800" cy="1908818"/>
        </a:xfrm>
        <a:prstGeom prst="rect">
          <a:avLst/>
        </a:prstGeom>
      </xdr:spPr>
    </xdr:pic>
    <xdr:clientData/>
  </xdr:twoCellAnchor>
  <xdr:twoCellAnchor editAs="oneCell">
    <xdr:from>
      <xdr:col>20</xdr:col>
      <xdr:colOff>254000</xdr:colOff>
      <xdr:row>4</xdr:row>
      <xdr:rowOff>50800</xdr:rowOff>
    </xdr:from>
    <xdr:to>
      <xdr:col>26</xdr:col>
      <xdr:colOff>65059</xdr:colOff>
      <xdr:row>12</xdr:row>
      <xdr:rowOff>24912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46000" y="787400"/>
          <a:ext cx="3551209" cy="1447312"/>
        </a:xfrm>
        <a:prstGeom prst="rect">
          <a:avLst/>
        </a:prstGeom>
      </xdr:spPr>
    </xdr:pic>
    <xdr:clientData/>
  </xdr:twoCellAnchor>
  <xdr:twoCellAnchor>
    <xdr:from>
      <xdr:col>2</xdr:col>
      <xdr:colOff>184150</xdr:colOff>
      <xdr:row>50</xdr:row>
      <xdr:rowOff>57150</xdr:rowOff>
    </xdr:from>
    <xdr:to>
      <xdr:col>3</xdr:col>
      <xdr:colOff>457200</xdr:colOff>
      <xdr:row>52</xdr:row>
      <xdr:rowOff>63500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1403350" y="9264650"/>
          <a:ext cx="882650" cy="3746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 i="0" u="none" strike="noStrike" baseline="0">
              <a:solidFill>
                <a:schemeClr val="lt1"/>
              </a:solidFill>
              <a:latin typeface="+mn-lt"/>
              <a:ea typeface="+mn-ea"/>
              <a:cs typeface="+mn-cs"/>
            </a:rPr>
            <a:t>Periodic stock-taking</a:t>
          </a:r>
          <a:endParaRPr lang="en-US" sz="900"/>
        </a:p>
      </xdr:txBody>
    </xdr:sp>
    <xdr:clientData/>
  </xdr:twoCellAnchor>
  <xdr:twoCellAnchor>
    <xdr:from>
      <xdr:col>4</xdr:col>
      <xdr:colOff>466165</xdr:colOff>
      <xdr:row>50</xdr:row>
      <xdr:rowOff>69850</xdr:rowOff>
    </xdr:from>
    <xdr:to>
      <xdr:col>6</xdr:col>
      <xdr:colOff>129614</xdr:colOff>
      <xdr:row>52</xdr:row>
      <xdr:rowOff>76200</xdr:rowOff>
    </xdr:to>
    <xdr:sp macro="" textlink="">
      <xdr:nvSpPr>
        <xdr:cNvPr id="6" name="Rectangl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/>
      </xdr:nvSpPr>
      <xdr:spPr>
        <a:xfrm>
          <a:off x="3342341" y="9408085"/>
          <a:ext cx="1150097" cy="37988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 i="0" u="none" strike="noStrike" baseline="0">
              <a:solidFill>
                <a:schemeClr val="lt1"/>
              </a:solidFill>
              <a:latin typeface="+mn-lt"/>
              <a:ea typeface="+mn-ea"/>
              <a:cs typeface="+mn-cs"/>
            </a:rPr>
            <a:t>Continuous stock-taking</a:t>
          </a:r>
          <a:endParaRPr lang="en-US" sz="900"/>
        </a:p>
      </xdr:txBody>
    </xdr:sp>
    <xdr:clientData/>
  </xdr:twoCellAnchor>
  <xdr:twoCellAnchor editAs="oneCell">
    <xdr:from>
      <xdr:col>1</xdr:col>
      <xdr:colOff>603250</xdr:colOff>
      <xdr:row>86</xdr:row>
      <xdr:rowOff>152400</xdr:rowOff>
    </xdr:from>
    <xdr:to>
      <xdr:col>7</xdr:col>
      <xdr:colOff>498306</xdr:colOff>
      <xdr:row>93</xdr:row>
      <xdr:rowOff>2883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850" y="15989300"/>
          <a:ext cx="4251156" cy="1139533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105</xdr:row>
      <xdr:rowOff>165100</xdr:rowOff>
    </xdr:from>
    <xdr:to>
      <xdr:col>6</xdr:col>
      <xdr:colOff>171450</xdr:colOff>
      <xdr:row>106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CxnSpPr/>
      </xdr:nvCxnSpPr>
      <xdr:spPr>
        <a:xfrm flipV="1">
          <a:off x="4527550" y="195135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254000</xdr:colOff>
      <xdr:row>106</xdr:row>
      <xdr:rowOff>0</xdr:rowOff>
    </xdr:from>
    <xdr:to>
      <xdr:col>8</xdr:col>
      <xdr:colOff>254000</xdr:colOff>
      <xdr:row>107</xdr:row>
      <xdr:rowOff>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CxnSpPr/>
      </xdr:nvCxnSpPr>
      <xdr:spPr>
        <a:xfrm flipV="1">
          <a:off x="6083300" y="195326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12700</xdr:colOff>
      <xdr:row>154</xdr:row>
      <xdr:rowOff>12700</xdr:rowOff>
    </xdr:from>
    <xdr:to>
      <xdr:col>8</xdr:col>
      <xdr:colOff>550007</xdr:colOff>
      <xdr:row>168</xdr:row>
      <xdr:rowOff>170879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7000" y="28568650"/>
          <a:ext cx="4982307" cy="2736279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173</xdr:row>
      <xdr:rowOff>42014</xdr:rowOff>
    </xdr:from>
    <xdr:to>
      <xdr:col>7</xdr:col>
      <xdr:colOff>69849</xdr:colOff>
      <xdr:row>180</xdr:row>
      <xdr:rowOff>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28" t="2990" r="17700" b="49332"/>
        <a:stretch/>
      </xdr:blipFill>
      <xdr:spPr>
        <a:xfrm>
          <a:off x="1409700" y="32096814"/>
          <a:ext cx="3625849" cy="1247036"/>
        </a:xfrm>
        <a:prstGeom prst="rect">
          <a:avLst/>
        </a:prstGeom>
      </xdr:spPr>
    </xdr:pic>
    <xdr:clientData/>
  </xdr:twoCellAnchor>
  <xdr:twoCellAnchor editAs="oneCell">
    <xdr:from>
      <xdr:col>2</xdr:col>
      <xdr:colOff>6350</xdr:colOff>
      <xdr:row>186</xdr:row>
      <xdr:rowOff>50801</xdr:rowOff>
    </xdr:from>
    <xdr:to>
      <xdr:col>9</xdr:col>
      <xdr:colOff>184150</xdr:colOff>
      <xdr:row>199</xdr:row>
      <xdr:rowOff>74239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0650" y="34499551"/>
          <a:ext cx="5232400" cy="2430088"/>
        </a:xfrm>
        <a:prstGeom prst="rect">
          <a:avLst/>
        </a:prstGeom>
      </xdr:spPr>
    </xdr:pic>
    <xdr:clientData/>
  </xdr:twoCellAnchor>
  <xdr:twoCellAnchor editAs="oneCell">
    <xdr:from>
      <xdr:col>2</xdr:col>
      <xdr:colOff>44451</xdr:colOff>
      <xdr:row>202</xdr:row>
      <xdr:rowOff>38100</xdr:rowOff>
    </xdr:from>
    <xdr:to>
      <xdr:col>6</xdr:col>
      <xdr:colOff>590550</xdr:colOff>
      <xdr:row>212</xdr:row>
      <xdr:rowOff>125281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583" t="2055" r="10364" b="22843"/>
        <a:stretch/>
      </xdr:blipFill>
      <xdr:spPr>
        <a:xfrm>
          <a:off x="1428751" y="37445950"/>
          <a:ext cx="3517899" cy="1928681"/>
        </a:xfrm>
        <a:prstGeom prst="rect">
          <a:avLst/>
        </a:prstGeom>
      </xdr:spPr>
    </xdr:pic>
    <xdr:clientData/>
  </xdr:twoCellAnchor>
  <xdr:twoCellAnchor editAs="oneCell">
    <xdr:from>
      <xdr:col>1</xdr:col>
      <xdr:colOff>755650</xdr:colOff>
      <xdr:row>221</xdr:row>
      <xdr:rowOff>127000</xdr:rowOff>
    </xdr:from>
    <xdr:to>
      <xdr:col>8</xdr:col>
      <xdr:colOff>228600</xdr:colOff>
      <xdr:row>234</xdr:row>
      <xdr:rowOff>167583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5250" y="41046400"/>
          <a:ext cx="4692650" cy="2434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209546</xdr:colOff>
      <xdr:row>19</xdr:row>
      <xdr:rowOff>95250</xdr:rowOff>
    </xdr:to>
    <xdr:sp macro="" textlink="">
      <xdr:nvSpPr>
        <xdr:cNvPr id="16" name="Rectangle 1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9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488950</xdr:colOff>
      <xdr:row>1</xdr:row>
      <xdr:rowOff>12700</xdr:rowOff>
    </xdr:from>
    <xdr:to>
      <xdr:col>6</xdr:col>
      <xdr:colOff>203200</xdr:colOff>
      <xdr:row>2</xdr:row>
      <xdr:rowOff>139700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CxnSpPr/>
      </xdr:nvCxnSpPr>
      <xdr:spPr>
        <a:xfrm flipH="1">
          <a:off x="488950" y="196850"/>
          <a:ext cx="4349750" cy="3111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1</xdr:row>
      <xdr:rowOff>6350</xdr:rowOff>
    </xdr:from>
    <xdr:to>
      <xdr:col>6</xdr:col>
      <xdr:colOff>196850</xdr:colOff>
      <xdr:row>2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CxnSpPr/>
      </xdr:nvCxnSpPr>
      <xdr:spPr>
        <a:xfrm flipH="1">
          <a:off x="2616200" y="190500"/>
          <a:ext cx="221615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1</xdr:row>
      <xdr:rowOff>6350</xdr:rowOff>
    </xdr:from>
    <xdr:to>
      <xdr:col>8</xdr:col>
      <xdr:colOff>406400</xdr:colOff>
      <xdr:row>2</xdr:row>
      <xdr:rowOff>146050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4845050" y="190500"/>
          <a:ext cx="1416050" cy="323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228600</xdr:colOff>
      <xdr:row>1</xdr:row>
      <xdr:rowOff>6350</xdr:rowOff>
    </xdr:from>
    <xdr:to>
      <xdr:col>11</xdr:col>
      <xdr:colOff>615950</xdr:colOff>
      <xdr:row>2</xdr:row>
      <xdr:rowOff>152400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CxnSpPr/>
      </xdr:nvCxnSpPr>
      <xdr:spPr>
        <a:xfrm>
          <a:off x="4864100" y="190500"/>
          <a:ext cx="410210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25400</xdr:colOff>
      <xdr:row>9</xdr:row>
      <xdr:rowOff>177800</xdr:rowOff>
    </xdr:from>
    <xdr:to>
      <xdr:col>14</xdr:col>
      <xdr:colOff>76200</xdr:colOff>
      <xdr:row>12</xdr:row>
      <xdr:rowOff>177800</xdr:rowOff>
    </xdr:to>
    <xdr:sp macro="" textlink="">
      <xdr:nvSpPr>
        <xdr:cNvPr id="6" name="Right Brac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/>
      </xdr:nvSpPr>
      <xdr:spPr>
        <a:xfrm>
          <a:off x="10604500" y="1841500"/>
          <a:ext cx="50800" cy="558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38100</xdr:colOff>
      <xdr:row>6</xdr:row>
      <xdr:rowOff>12700</xdr:rowOff>
    </xdr:from>
    <xdr:to>
      <xdr:col>14</xdr:col>
      <xdr:colOff>88900</xdr:colOff>
      <xdr:row>9</xdr:row>
      <xdr:rowOff>12700</xdr:rowOff>
    </xdr:to>
    <xdr:sp macro="" textlink="">
      <xdr:nvSpPr>
        <xdr:cNvPr id="7" name="Right Brace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10617200" y="1117600"/>
          <a:ext cx="50800" cy="558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736600</xdr:colOff>
      <xdr:row>9</xdr:row>
      <xdr:rowOff>31750</xdr:rowOff>
    </xdr:from>
    <xdr:to>
      <xdr:col>14</xdr:col>
      <xdr:colOff>736600</xdr:colOff>
      <xdr:row>10</xdr:row>
      <xdr:rowOff>146050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11315700" y="1695450"/>
          <a:ext cx="0" cy="3048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23</xdr:row>
      <xdr:rowOff>12700</xdr:rowOff>
    </xdr:from>
    <xdr:to>
      <xdr:col>7</xdr:col>
      <xdr:colOff>304800</xdr:colOff>
      <xdr:row>24</xdr:row>
      <xdr:rowOff>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5549900" y="4273550"/>
          <a:ext cx="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24</xdr:row>
      <xdr:rowOff>177800</xdr:rowOff>
    </xdr:from>
    <xdr:to>
      <xdr:col>7</xdr:col>
      <xdr:colOff>304800</xdr:colOff>
      <xdr:row>25</xdr:row>
      <xdr:rowOff>165100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5549900" y="4622800"/>
          <a:ext cx="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29</xdr:row>
      <xdr:rowOff>196850</xdr:rowOff>
    </xdr:from>
    <xdr:to>
      <xdr:col>2</xdr:col>
      <xdr:colOff>565150</xdr:colOff>
      <xdr:row>29</xdr:row>
      <xdr:rowOff>196850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1587500" y="5562600"/>
          <a:ext cx="4889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1250950</xdr:colOff>
      <xdr:row>24</xdr:row>
      <xdr:rowOff>165100</xdr:rowOff>
    </xdr:from>
    <xdr:to>
      <xdr:col>6</xdr:col>
      <xdr:colOff>539750</xdr:colOff>
      <xdr:row>29</xdr:row>
      <xdr:rowOff>69850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CxnSpPr/>
      </xdr:nvCxnSpPr>
      <xdr:spPr>
        <a:xfrm flipV="1">
          <a:off x="3371850" y="4610100"/>
          <a:ext cx="1803400" cy="825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488950</xdr:colOff>
      <xdr:row>24</xdr:row>
      <xdr:rowOff>88900</xdr:rowOff>
    </xdr:from>
    <xdr:to>
      <xdr:col>6</xdr:col>
      <xdr:colOff>565150</xdr:colOff>
      <xdr:row>28</xdr:row>
      <xdr:rowOff>171450</xdr:rowOff>
    </xdr:to>
    <xdr:cxnSp macro="">
      <xdr:nvCxnSpPr>
        <xdr:cNvPr id="13" name="Connector: Curved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CxnSpPr/>
      </xdr:nvCxnSpPr>
      <xdr:spPr>
        <a:xfrm rot="10800000" flipV="1">
          <a:off x="2609850" y="4533900"/>
          <a:ext cx="2590800" cy="819150"/>
        </a:xfrm>
        <a:prstGeom prst="curvedConnector3">
          <a:avLst>
            <a:gd name="adj1" fmla="val 103186"/>
          </a:avLst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806450</xdr:colOff>
      <xdr:row>29</xdr:row>
      <xdr:rowOff>177800</xdr:rowOff>
    </xdr:from>
    <xdr:to>
      <xdr:col>11</xdr:col>
      <xdr:colOff>1130300</xdr:colOff>
      <xdr:row>29</xdr:row>
      <xdr:rowOff>177800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CxnSpPr/>
      </xdr:nvCxnSpPr>
      <xdr:spPr>
        <a:xfrm flipH="1">
          <a:off x="9156700" y="5543550"/>
          <a:ext cx="323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</xdr:colOff>
      <xdr:row>29</xdr:row>
      <xdr:rowOff>190500</xdr:rowOff>
    </xdr:from>
    <xdr:to>
      <xdr:col>11</xdr:col>
      <xdr:colOff>381000</xdr:colOff>
      <xdr:row>29</xdr:row>
      <xdr:rowOff>190500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CxnSpPr/>
      </xdr:nvCxnSpPr>
      <xdr:spPr>
        <a:xfrm flipH="1">
          <a:off x="8407400" y="5556250"/>
          <a:ext cx="323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82550</xdr:colOff>
      <xdr:row>25</xdr:row>
      <xdr:rowOff>0</xdr:rowOff>
    </xdr:from>
    <xdr:to>
      <xdr:col>10</xdr:col>
      <xdr:colOff>57150</xdr:colOff>
      <xdr:row>29</xdr:row>
      <xdr:rowOff>190500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CxnSpPr/>
      </xdr:nvCxnSpPr>
      <xdr:spPr>
        <a:xfrm flipH="1" flipV="1">
          <a:off x="5937250" y="4629150"/>
          <a:ext cx="1193800" cy="9271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58</xdr:row>
      <xdr:rowOff>95250</xdr:rowOff>
    </xdr:from>
    <xdr:to>
      <xdr:col>4</xdr:col>
      <xdr:colOff>299484</xdr:colOff>
      <xdr:row>72</xdr:row>
      <xdr:rowOff>15452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85500"/>
          <a:ext cx="3715784" cy="24983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47621</xdr:colOff>
      <xdr:row>19</xdr:row>
      <xdr:rowOff>57150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19050</xdr:rowOff>
    </xdr:from>
    <xdr:to>
      <xdr:col>1</xdr:col>
      <xdr:colOff>285750</xdr:colOff>
      <xdr:row>7</xdr:row>
      <xdr:rowOff>88900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CxnSpPr/>
      </xdr:nvCxnSpPr>
      <xdr:spPr>
        <a:xfrm>
          <a:off x="895350" y="571500"/>
          <a:ext cx="0" cy="1206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9</xdr:row>
      <xdr:rowOff>19050</xdr:rowOff>
    </xdr:from>
    <xdr:to>
      <xdr:col>1</xdr:col>
      <xdr:colOff>266700</xdr:colOff>
      <xdr:row>11</xdr:row>
      <xdr:rowOff>12700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CxnSpPr/>
      </xdr:nvCxnSpPr>
      <xdr:spPr>
        <a:xfrm>
          <a:off x="876300" y="2076450"/>
          <a:ext cx="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469900</xdr:colOff>
      <xdr:row>1</xdr:row>
      <xdr:rowOff>38100</xdr:rowOff>
    </xdr:from>
    <xdr:to>
      <xdr:col>9</xdr:col>
      <xdr:colOff>603250</xdr:colOff>
      <xdr:row>13</xdr:row>
      <xdr:rowOff>152400</xdr:rowOff>
    </xdr:to>
    <xdr:sp macro="" textlink="">
      <xdr:nvSpPr>
        <xdr:cNvPr id="4" name="Oval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/>
      </xdr:nvSpPr>
      <xdr:spPr>
        <a:xfrm>
          <a:off x="7213600" y="222250"/>
          <a:ext cx="1352550" cy="27241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u="sng">
              <a:solidFill>
                <a:srgbClr val="FF0000"/>
              </a:solidFill>
            </a:rPr>
            <a:t>Master data</a:t>
          </a:r>
        </a:p>
        <a:p>
          <a:pPr algn="l"/>
          <a:r>
            <a:rPr lang="en-US" sz="1100"/>
            <a:t>Basic salary</a:t>
          </a:r>
        </a:p>
        <a:p>
          <a:pPr algn="l"/>
          <a:r>
            <a:rPr lang="en-US" sz="1100"/>
            <a:t>Bank details</a:t>
          </a:r>
        </a:p>
        <a:p>
          <a:pPr algn="l"/>
          <a:r>
            <a:rPr lang="en-US" sz="1100"/>
            <a:t>Allowances</a:t>
          </a:r>
        </a:p>
        <a:p>
          <a:pPr algn="l"/>
          <a:r>
            <a:rPr lang="en-US" sz="1100"/>
            <a:t>EPF/ETF</a:t>
          </a:r>
        </a:p>
        <a:p>
          <a:pPr algn="l"/>
          <a:r>
            <a:rPr lang="en-US" sz="1100"/>
            <a:t>Loan deductions</a:t>
          </a:r>
        </a:p>
        <a:p>
          <a:pPr algn="l"/>
          <a:r>
            <a:rPr lang="en-US" sz="1100"/>
            <a:t>Name</a:t>
          </a:r>
        </a:p>
        <a:p>
          <a:pPr algn="l"/>
          <a:r>
            <a:rPr lang="en-US" sz="1100"/>
            <a:t>NIC</a:t>
          </a:r>
        </a:p>
        <a:p>
          <a:pPr algn="l"/>
          <a:r>
            <a:rPr lang="en-US" sz="1100"/>
            <a:t>Designation</a:t>
          </a:r>
        </a:p>
        <a:p>
          <a:pPr algn="l"/>
          <a:r>
            <a:rPr lang="en-US" sz="1100"/>
            <a:t>Department</a:t>
          </a:r>
        </a:p>
      </xdr:txBody>
    </xdr:sp>
    <xdr:clientData/>
  </xdr:twoCellAnchor>
  <xdr:twoCellAnchor>
    <xdr:from>
      <xdr:col>11</xdr:col>
      <xdr:colOff>222250</xdr:colOff>
      <xdr:row>1</xdr:row>
      <xdr:rowOff>6350</xdr:rowOff>
    </xdr:from>
    <xdr:to>
      <xdr:col>12</xdr:col>
      <xdr:colOff>577850</xdr:colOff>
      <xdr:row>13</xdr:row>
      <xdr:rowOff>95250</xdr:rowOff>
    </xdr:to>
    <xdr:sp macro="" textlink="">
      <xdr:nvSpPr>
        <xdr:cNvPr id="5" name="Oval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9404350" y="190500"/>
          <a:ext cx="1377950" cy="26987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u="sng">
              <a:solidFill>
                <a:srgbClr val="FF0000"/>
              </a:solidFill>
            </a:rPr>
            <a:t>Attendance</a:t>
          </a:r>
        </a:p>
        <a:p>
          <a:pPr algn="l"/>
          <a:r>
            <a:rPr lang="en-US" sz="1100"/>
            <a:t>- No of days worked</a:t>
          </a:r>
        </a:p>
        <a:p>
          <a:pPr algn="l"/>
          <a:r>
            <a:rPr lang="en-US" sz="1100"/>
            <a:t>- OT hrs</a:t>
          </a:r>
        </a:p>
        <a:p>
          <a:pPr algn="l"/>
          <a:r>
            <a:rPr lang="en-US" sz="1100"/>
            <a:t>- No pay</a:t>
          </a:r>
        </a:p>
      </xdr:txBody>
    </xdr:sp>
    <xdr:clientData/>
  </xdr:twoCellAnchor>
  <xdr:twoCellAnchor>
    <xdr:from>
      <xdr:col>9</xdr:col>
      <xdr:colOff>292100</xdr:colOff>
      <xdr:row>12</xdr:row>
      <xdr:rowOff>95250</xdr:rowOff>
    </xdr:from>
    <xdr:to>
      <xdr:col>11</xdr:col>
      <xdr:colOff>406400</xdr:colOff>
      <xdr:row>23</xdr:row>
      <xdr:rowOff>38100</xdr:rowOff>
    </xdr:to>
    <xdr:sp macro="" textlink="">
      <xdr:nvSpPr>
        <xdr:cNvPr id="6" name="Oval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/>
      </xdr:nvSpPr>
      <xdr:spPr>
        <a:xfrm>
          <a:off x="8255000" y="2705100"/>
          <a:ext cx="1333500" cy="19685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u="sng">
              <a:solidFill>
                <a:srgbClr val="FF0000"/>
              </a:solidFill>
            </a:rPr>
            <a:t>Payroll processing</a:t>
          </a:r>
        </a:p>
      </xdr:txBody>
    </xdr:sp>
    <xdr:clientData/>
  </xdr:twoCellAnchor>
  <xdr:twoCellAnchor>
    <xdr:from>
      <xdr:col>10</xdr:col>
      <xdr:colOff>25400</xdr:colOff>
      <xdr:row>5</xdr:row>
      <xdr:rowOff>57150</xdr:rowOff>
    </xdr:from>
    <xdr:to>
      <xdr:col>11</xdr:col>
      <xdr:colOff>158750</xdr:colOff>
      <xdr:row>6</xdr:row>
      <xdr:rowOff>57150</xdr:rowOff>
    </xdr:to>
    <xdr:sp macro="" textlink="">
      <xdr:nvSpPr>
        <xdr:cNvPr id="7" name="Arrow: Right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8597900" y="1377950"/>
          <a:ext cx="742950" cy="1841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422754</xdr:colOff>
      <xdr:row>12</xdr:row>
      <xdr:rowOff>94609</xdr:rowOff>
    </xdr:from>
    <xdr:to>
      <xdr:col>11</xdr:col>
      <xdr:colOff>515623</xdr:colOff>
      <xdr:row>14</xdr:row>
      <xdr:rowOff>179962</xdr:rowOff>
    </xdr:to>
    <xdr:sp macro="" textlink="">
      <xdr:nvSpPr>
        <xdr:cNvPr id="8" name="Arrow: Right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/>
      </xdr:nvSpPr>
      <xdr:spPr>
        <a:xfrm rot="7460383">
          <a:off x="9424462" y="2884851"/>
          <a:ext cx="453653" cy="928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208254</xdr:colOff>
      <xdr:row>13</xdr:row>
      <xdr:rowOff>49667</xdr:rowOff>
    </xdr:from>
    <xdr:to>
      <xdr:col>9</xdr:col>
      <xdr:colOff>498271</xdr:colOff>
      <xdr:row>13</xdr:row>
      <xdr:rowOff>177906</xdr:rowOff>
    </xdr:to>
    <xdr:sp macro="" textlink="">
      <xdr:nvSpPr>
        <xdr:cNvPr id="9" name="Arrow: Right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 rot="1983348">
          <a:off x="8171154" y="2843667"/>
          <a:ext cx="290017" cy="12823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133350</xdr:colOff>
      <xdr:row>8</xdr:row>
      <xdr:rowOff>57150</xdr:rowOff>
    </xdr:from>
    <xdr:to>
      <xdr:col>11</xdr:col>
      <xdr:colOff>38100</xdr:colOff>
      <xdr:row>10</xdr:row>
      <xdr:rowOff>120650</xdr:rowOff>
    </xdr:to>
    <xdr:sp macro="" textlink="">
      <xdr:nvSpPr>
        <xdr:cNvPr id="10" name="Oval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/>
      </xdr:nvSpPr>
      <xdr:spPr>
        <a:xfrm>
          <a:off x="8705850" y="1930400"/>
          <a:ext cx="514350" cy="4318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SD</a:t>
          </a:r>
        </a:p>
      </xdr:txBody>
    </xdr:sp>
    <xdr:clientData/>
  </xdr:twoCellAnchor>
  <xdr:twoCellAnchor>
    <xdr:from>
      <xdr:col>11</xdr:col>
      <xdr:colOff>558800</xdr:colOff>
      <xdr:row>24</xdr:row>
      <xdr:rowOff>63500</xdr:rowOff>
    </xdr:from>
    <xdr:to>
      <xdr:col>12</xdr:col>
      <xdr:colOff>539750</xdr:colOff>
      <xdr:row>24</xdr:row>
      <xdr:rowOff>63500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CxnSpPr/>
      </xdr:nvCxnSpPr>
      <xdr:spPr>
        <a:xfrm flipV="1">
          <a:off x="9740900" y="4883150"/>
          <a:ext cx="10033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774700</xdr:colOff>
      <xdr:row>3</xdr:row>
      <xdr:rowOff>25400</xdr:rowOff>
    </xdr:from>
    <xdr:to>
      <xdr:col>15</xdr:col>
      <xdr:colOff>774700</xdr:colOff>
      <xdr:row>4</xdr:row>
      <xdr:rowOff>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CxnSpPr/>
      </xdr:nvCxnSpPr>
      <xdr:spPr>
        <a:xfrm>
          <a:off x="13474700" y="5778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762000</xdr:colOff>
      <xdr:row>4</xdr:row>
      <xdr:rowOff>336550</xdr:rowOff>
    </xdr:from>
    <xdr:to>
      <xdr:col>15</xdr:col>
      <xdr:colOff>762000</xdr:colOff>
      <xdr:row>4</xdr:row>
      <xdr:rowOff>577850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CxnSpPr/>
      </xdr:nvCxnSpPr>
      <xdr:spPr>
        <a:xfrm flipH="1" flipV="1">
          <a:off x="13462000" y="1073150"/>
          <a:ext cx="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666750</xdr:colOff>
      <xdr:row>4</xdr:row>
      <xdr:rowOff>463550</xdr:rowOff>
    </xdr:from>
    <xdr:to>
      <xdr:col>5</xdr:col>
      <xdr:colOff>666750</xdr:colOff>
      <xdr:row>5</xdr:row>
      <xdr:rowOff>120650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CxnSpPr/>
      </xdr:nvCxnSpPr>
      <xdr:spPr>
        <a:xfrm flipH="1" flipV="1">
          <a:off x="5422900" y="1200150"/>
          <a:ext cx="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0</xdr:row>
      <xdr:rowOff>0</xdr:rowOff>
    </xdr:from>
    <xdr:to>
      <xdr:col>15</xdr:col>
      <xdr:colOff>1000121</xdr:colOff>
      <xdr:row>17</xdr:row>
      <xdr:rowOff>85725</xdr:rowOff>
    </xdr:to>
    <xdr:sp macro="" textlink="">
      <xdr:nvSpPr>
        <xdr:cNvPr id="15" name="Rectangle 14"/>
        <xdr:cNvSpPr/>
      </xdr:nvSpPr>
      <xdr:spPr>
        <a:xfrm>
          <a:off x="60960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889000</xdr:colOff>
      <xdr:row>2</xdr:row>
      <xdr:rowOff>6350</xdr:rowOff>
    </xdr:from>
    <xdr:to>
      <xdr:col>7</xdr:col>
      <xdr:colOff>711200</xdr:colOff>
      <xdr:row>2</xdr:row>
      <xdr:rowOff>177800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CxnSpPr/>
      </xdr:nvCxnSpPr>
      <xdr:spPr>
        <a:xfrm flipH="1">
          <a:off x="4705350" y="374650"/>
          <a:ext cx="14287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895350</xdr:colOff>
      <xdr:row>2</xdr:row>
      <xdr:rowOff>12700</xdr:rowOff>
    </xdr:from>
    <xdr:to>
      <xdr:col>7</xdr:col>
      <xdr:colOff>901700</xdr:colOff>
      <xdr:row>3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CxnSpPr/>
      </xdr:nvCxnSpPr>
      <xdr:spPr>
        <a:xfrm>
          <a:off x="6318250" y="381000"/>
          <a:ext cx="63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1352550</xdr:colOff>
      <xdr:row>2</xdr:row>
      <xdr:rowOff>6350</xdr:rowOff>
    </xdr:from>
    <xdr:to>
      <xdr:col>9</xdr:col>
      <xdr:colOff>457200</xdr:colOff>
      <xdr:row>3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CxnSpPr/>
      </xdr:nvCxnSpPr>
      <xdr:spPr>
        <a:xfrm>
          <a:off x="6775450" y="374650"/>
          <a:ext cx="190500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984250</xdr:colOff>
      <xdr:row>3</xdr:row>
      <xdr:rowOff>101600</xdr:rowOff>
    </xdr:from>
    <xdr:to>
      <xdr:col>7</xdr:col>
      <xdr:colOff>488950</xdr:colOff>
      <xdr:row>3</xdr:row>
      <xdr:rowOff>107950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CxnSpPr/>
      </xdr:nvCxnSpPr>
      <xdr:spPr>
        <a:xfrm flipV="1">
          <a:off x="4800600" y="654050"/>
          <a:ext cx="11112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1333500</xdr:colOff>
      <xdr:row>3</xdr:row>
      <xdr:rowOff>88900</xdr:rowOff>
    </xdr:from>
    <xdr:to>
      <xdr:col>9</xdr:col>
      <xdr:colOff>50800</xdr:colOff>
      <xdr:row>3</xdr:row>
      <xdr:rowOff>95250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CxnSpPr/>
      </xdr:nvCxnSpPr>
      <xdr:spPr>
        <a:xfrm flipV="1">
          <a:off x="6756400" y="641350"/>
          <a:ext cx="15176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4</xdr:row>
      <xdr:rowOff>6350</xdr:rowOff>
    </xdr:from>
    <xdr:to>
      <xdr:col>5</xdr:col>
      <xdr:colOff>133350</xdr:colOff>
      <xdr:row>4</xdr:row>
      <xdr:rowOff>171450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CxnSpPr/>
      </xdr:nvCxnSpPr>
      <xdr:spPr>
        <a:xfrm flipH="1">
          <a:off x="2127250" y="742950"/>
          <a:ext cx="18224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254000</xdr:colOff>
      <xdr:row>3</xdr:row>
      <xdr:rowOff>177800</xdr:rowOff>
    </xdr:from>
    <xdr:to>
      <xdr:col>5</xdr:col>
      <xdr:colOff>438150</xdr:colOff>
      <xdr:row>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CxnSpPr/>
      </xdr:nvCxnSpPr>
      <xdr:spPr>
        <a:xfrm flipH="1">
          <a:off x="3225800" y="730250"/>
          <a:ext cx="10287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387350</xdr:colOff>
      <xdr:row>4</xdr:row>
      <xdr:rowOff>19050</xdr:rowOff>
    </xdr:from>
    <xdr:to>
      <xdr:col>5</xdr:col>
      <xdr:colOff>622300</xdr:colOff>
      <xdr:row>4</xdr:row>
      <xdr:rowOff>171450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4203700" y="755650"/>
          <a:ext cx="2349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482600</xdr:colOff>
      <xdr:row>6</xdr:row>
      <xdr:rowOff>12700</xdr:rowOff>
    </xdr:from>
    <xdr:to>
      <xdr:col>3</xdr:col>
      <xdr:colOff>482600</xdr:colOff>
      <xdr:row>6</xdr:row>
      <xdr:rowOff>171450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CxnSpPr/>
      </xdr:nvCxnSpPr>
      <xdr:spPr>
        <a:xfrm>
          <a:off x="2133600" y="11176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6</xdr:row>
      <xdr:rowOff>6350</xdr:rowOff>
    </xdr:from>
    <xdr:to>
      <xdr:col>4</xdr:col>
      <xdr:colOff>323850</xdr:colOff>
      <xdr:row>6</xdr:row>
      <xdr:rowOff>165100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CxnSpPr/>
      </xdr:nvCxnSpPr>
      <xdr:spPr>
        <a:xfrm>
          <a:off x="3295650" y="11112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298450</xdr:colOff>
      <xdr:row>6</xdr:row>
      <xdr:rowOff>6350</xdr:rowOff>
    </xdr:from>
    <xdr:to>
      <xdr:col>5</xdr:col>
      <xdr:colOff>298450</xdr:colOff>
      <xdr:row>6</xdr:row>
      <xdr:rowOff>165100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CxnSpPr/>
      </xdr:nvCxnSpPr>
      <xdr:spPr>
        <a:xfrm>
          <a:off x="4114800" y="11112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88319</xdr:colOff>
      <xdr:row>19</xdr:row>
      <xdr:rowOff>95250</xdr:rowOff>
    </xdr:to>
    <xdr:sp macro="" textlink="">
      <xdr:nvSpPr>
        <xdr:cNvPr id="13" name="Rectangle 12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29.emf"/><Relationship Id="rId4" Type="http://schemas.openxmlformats.org/officeDocument/2006/relationships/oleObject" Target="../embeddings/Microsoft_Visio_2003-2010_Drawing11.vsd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Microsoft_Visio_Drawing122.vsdx"/><Relationship Id="rId5" Type="http://schemas.openxmlformats.org/officeDocument/2006/relationships/image" Target="../media/image3.emf"/><Relationship Id="rId4" Type="http://schemas.openxmlformats.org/officeDocument/2006/relationships/package" Target="../embeddings/Microsoft_Visio_Drawing11.vsdx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Visio_Drawing233.vsd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0.emf"/><Relationship Id="rId4" Type="http://schemas.openxmlformats.org/officeDocument/2006/relationships/package" Target="../embeddings/Microsoft_Visio_Drawing344.vsdx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5"/>
  <sheetViews>
    <sheetView tabSelected="1" workbookViewId="0">
      <selection activeCell="O20" sqref="O20"/>
    </sheetView>
  </sheetViews>
  <sheetFormatPr defaultRowHeight="15" x14ac:dyDescent="0.25"/>
  <cols>
    <col min="4" max="4" width="9.42578125" bestFit="1" customWidth="1"/>
    <col min="9" max="9" width="10.5703125" customWidth="1"/>
    <col min="11" max="11" width="9.42578125" bestFit="1" customWidth="1"/>
  </cols>
  <sheetData>
    <row r="1" spans="1:25" x14ac:dyDescent="0.25">
      <c r="H1" t="s">
        <v>0</v>
      </c>
      <c r="K1" t="s">
        <v>1</v>
      </c>
    </row>
    <row r="2" spans="1:25" x14ac:dyDescent="0.25">
      <c r="B2" s="9" t="s">
        <v>2</v>
      </c>
    </row>
    <row r="3" spans="1:25" x14ac:dyDescent="0.25">
      <c r="B3" t="s">
        <v>3</v>
      </c>
      <c r="I3" s="9" t="s">
        <v>4</v>
      </c>
      <c r="Q3" s="9" t="s">
        <v>5</v>
      </c>
      <c r="W3" s="9" t="s">
        <v>6</v>
      </c>
    </row>
    <row r="4" spans="1:25" x14ac:dyDescent="0.25">
      <c r="B4" s="5" t="s">
        <v>7</v>
      </c>
      <c r="I4" t="s">
        <v>8</v>
      </c>
      <c r="W4" t="s">
        <v>9</v>
      </c>
    </row>
    <row r="5" spans="1:25" x14ac:dyDescent="0.25">
      <c r="A5">
        <v>1</v>
      </c>
      <c r="B5" s="195" t="s">
        <v>10</v>
      </c>
      <c r="C5" s="195"/>
      <c r="D5" s="195"/>
      <c r="E5" s="195"/>
      <c r="F5" s="195"/>
      <c r="G5" s="195"/>
      <c r="K5" t="s">
        <v>11</v>
      </c>
      <c r="L5" s="5" t="s">
        <v>12</v>
      </c>
      <c r="V5" t="s">
        <v>13</v>
      </c>
      <c r="W5" t="s">
        <v>14</v>
      </c>
      <c r="Y5" t="s">
        <v>15</v>
      </c>
    </row>
    <row r="6" spans="1:25" ht="28.5" customHeight="1" x14ac:dyDescent="0.25">
      <c r="B6" s="195"/>
      <c r="C6" s="195"/>
      <c r="D6" s="195"/>
      <c r="E6" s="195"/>
      <c r="F6" s="195"/>
      <c r="G6" s="195"/>
      <c r="I6" t="s">
        <v>16</v>
      </c>
      <c r="K6" t="s">
        <v>17</v>
      </c>
      <c r="L6" t="s">
        <v>18</v>
      </c>
      <c r="M6" t="s">
        <v>19</v>
      </c>
      <c r="Q6" s="167" t="s">
        <v>20</v>
      </c>
      <c r="W6" t="s">
        <v>21</v>
      </c>
    </row>
    <row r="7" spans="1:25" x14ac:dyDescent="0.25">
      <c r="A7">
        <v>2</v>
      </c>
      <c r="B7" t="s">
        <v>22</v>
      </c>
      <c r="I7" t="s">
        <v>23</v>
      </c>
      <c r="J7" s="91">
        <v>1</v>
      </c>
      <c r="K7">
        <v>1</v>
      </c>
      <c r="L7">
        <v>2</v>
      </c>
      <c r="M7" s="1">
        <f>L7-K7</f>
        <v>1</v>
      </c>
      <c r="Q7">
        <v>1</v>
      </c>
      <c r="R7" t="s">
        <v>24</v>
      </c>
      <c r="S7" t="s">
        <v>25</v>
      </c>
    </row>
    <row r="8" spans="1:25" x14ac:dyDescent="0.25">
      <c r="I8" t="s">
        <v>26</v>
      </c>
      <c r="J8" s="91">
        <v>1</v>
      </c>
      <c r="K8">
        <v>50</v>
      </c>
      <c r="L8">
        <v>75</v>
      </c>
      <c r="M8" s="1">
        <f>L8-K8</f>
        <v>25</v>
      </c>
      <c r="N8" t="s">
        <v>27</v>
      </c>
      <c r="O8" t="s">
        <v>28</v>
      </c>
      <c r="Q8">
        <v>2</v>
      </c>
      <c r="R8" t="s">
        <v>24</v>
      </c>
      <c r="S8" t="s">
        <v>29</v>
      </c>
      <c r="W8" s="5" t="s">
        <v>30</v>
      </c>
    </row>
    <row r="9" spans="1:25" x14ac:dyDescent="0.25">
      <c r="M9" s="169" t="s">
        <v>31</v>
      </c>
      <c r="Q9">
        <v>3</v>
      </c>
      <c r="R9" t="s">
        <v>24</v>
      </c>
      <c r="S9" t="s">
        <v>32</v>
      </c>
      <c r="W9" t="s">
        <v>33</v>
      </c>
    </row>
    <row r="10" spans="1:25" x14ac:dyDescent="0.25">
      <c r="Q10">
        <v>4</v>
      </c>
      <c r="R10" t="s">
        <v>24</v>
      </c>
      <c r="S10" t="s">
        <v>34</v>
      </c>
      <c r="W10" t="s">
        <v>35</v>
      </c>
    </row>
    <row r="11" spans="1:25" x14ac:dyDescent="0.25">
      <c r="A11" s="130" t="s">
        <v>1</v>
      </c>
      <c r="I11" s="9" t="s">
        <v>36</v>
      </c>
      <c r="Q11">
        <v>5</v>
      </c>
      <c r="R11" t="s">
        <v>24</v>
      </c>
      <c r="S11" t="s">
        <v>37</v>
      </c>
    </row>
    <row r="12" spans="1:25" x14ac:dyDescent="0.25">
      <c r="A12" t="s">
        <v>38</v>
      </c>
      <c r="D12" s="61">
        <v>44197</v>
      </c>
      <c r="H12" s="36" t="s">
        <v>39</v>
      </c>
      <c r="I12" t="s">
        <v>40</v>
      </c>
      <c r="K12" s="170" t="s">
        <v>41</v>
      </c>
      <c r="Q12" t="s">
        <v>42</v>
      </c>
      <c r="R12" t="s">
        <v>43</v>
      </c>
      <c r="W12" s="5" t="s">
        <v>44</v>
      </c>
    </row>
    <row r="13" spans="1:25" x14ac:dyDescent="0.25">
      <c r="A13" t="s">
        <v>45</v>
      </c>
      <c r="D13" s="61">
        <v>44211</v>
      </c>
      <c r="H13" s="36" t="s">
        <v>46</v>
      </c>
      <c r="I13" t="s">
        <v>47</v>
      </c>
      <c r="K13" s="3"/>
      <c r="Q13" s="30" t="s">
        <v>48</v>
      </c>
      <c r="R13" s="5" t="s">
        <v>49</v>
      </c>
      <c r="S13" s="5"/>
      <c r="T13" s="5" t="s">
        <v>50</v>
      </c>
      <c r="W13" t="s">
        <v>51</v>
      </c>
    </row>
    <row r="14" spans="1:25" x14ac:dyDescent="0.25">
      <c r="A14" t="s">
        <v>52</v>
      </c>
      <c r="D14" s="168">
        <v>44242</v>
      </c>
      <c r="I14" t="s">
        <v>53</v>
      </c>
      <c r="Q14" s="5"/>
      <c r="R14" s="5" t="s">
        <v>54</v>
      </c>
      <c r="S14" s="5"/>
      <c r="T14" s="5" t="s">
        <v>50</v>
      </c>
    </row>
    <row r="15" spans="1:25" x14ac:dyDescent="0.25">
      <c r="A15" t="s">
        <v>55</v>
      </c>
      <c r="D15" s="61">
        <v>44200</v>
      </c>
      <c r="I15" t="s">
        <v>56</v>
      </c>
      <c r="K15" t="s">
        <v>57</v>
      </c>
      <c r="Q15" s="30" t="s">
        <v>58</v>
      </c>
      <c r="R15" s="32" t="s">
        <v>59</v>
      </c>
    </row>
    <row r="16" spans="1:25" x14ac:dyDescent="0.25">
      <c r="A16" t="s">
        <v>60</v>
      </c>
      <c r="D16" s="61">
        <v>44211</v>
      </c>
      <c r="R16" s="32" t="s">
        <v>61</v>
      </c>
    </row>
    <row r="17" spans="1:22" x14ac:dyDescent="0.25">
      <c r="A17" t="s">
        <v>62</v>
      </c>
      <c r="D17" s="61">
        <v>44201</v>
      </c>
      <c r="I17" t="s">
        <v>63</v>
      </c>
      <c r="R17" s="7" t="s">
        <v>64</v>
      </c>
      <c r="T17" t="s">
        <v>65</v>
      </c>
    </row>
    <row r="18" spans="1:22" x14ac:dyDescent="0.25">
      <c r="I18" s="131" t="s">
        <v>66</v>
      </c>
      <c r="J18" t="s">
        <v>67</v>
      </c>
      <c r="R18" s="7" t="s">
        <v>68</v>
      </c>
      <c r="T18" t="s">
        <v>69</v>
      </c>
    </row>
    <row r="19" spans="1:22" x14ac:dyDescent="0.25">
      <c r="A19" t="s">
        <v>70</v>
      </c>
      <c r="I19" s="131" t="s">
        <v>71</v>
      </c>
      <c r="J19" t="s">
        <v>72</v>
      </c>
      <c r="R19" s="171" t="s">
        <v>73</v>
      </c>
      <c r="T19" t="s">
        <v>25</v>
      </c>
      <c r="V19" s="171" t="s">
        <v>74</v>
      </c>
    </row>
    <row r="20" spans="1:22" x14ac:dyDescent="0.25">
      <c r="A20" t="s">
        <v>75</v>
      </c>
      <c r="I20" s="131" t="s">
        <v>71</v>
      </c>
      <c r="J20" t="s">
        <v>76</v>
      </c>
      <c r="R20" s="7" t="s">
        <v>77</v>
      </c>
      <c r="T20" t="s">
        <v>78</v>
      </c>
    </row>
    <row r="21" spans="1:22" x14ac:dyDescent="0.25">
      <c r="R21" s="7" t="s">
        <v>79</v>
      </c>
      <c r="T21" t="s">
        <v>80</v>
      </c>
    </row>
    <row r="22" spans="1:22" x14ac:dyDescent="0.25">
      <c r="H22" s="36" t="s">
        <v>81</v>
      </c>
      <c r="I22" s="85" t="s">
        <v>82</v>
      </c>
      <c r="K22" s="170" t="s">
        <v>41</v>
      </c>
      <c r="L22" t="s">
        <v>83</v>
      </c>
      <c r="R22" s="7" t="s">
        <v>84</v>
      </c>
      <c r="T22" t="s">
        <v>85</v>
      </c>
    </row>
    <row r="23" spans="1:22" x14ac:dyDescent="0.25">
      <c r="H23" s="36" t="s">
        <v>86</v>
      </c>
      <c r="I23" s="85" t="s">
        <v>87</v>
      </c>
      <c r="K23" s="170" t="s">
        <v>41</v>
      </c>
      <c r="L23" t="s">
        <v>88</v>
      </c>
      <c r="R23" s="7" t="s">
        <v>89</v>
      </c>
      <c r="T23" t="s">
        <v>90</v>
      </c>
    </row>
    <row r="25" spans="1:22" x14ac:dyDescent="0.25">
      <c r="R25" s="171"/>
    </row>
  </sheetData>
  <mergeCells count="1">
    <mergeCell ref="B5:G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1:O19"/>
  <sheetViews>
    <sheetView zoomScaleNormal="100" workbookViewId="0">
      <selection activeCell="L16" sqref="L16"/>
    </sheetView>
  </sheetViews>
  <sheetFormatPr defaultRowHeight="15" x14ac:dyDescent="0.25"/>
  <cols>
    <col min="3" max="3" width="8.85546875" bestFit="1" customWidth="1"/>
    <col min="4" max="4" width="14.5703125" style="3" bestFit="1" customWidth="1"/>
    <col min="6" max="6" width="17.5703125" bestFit="1" customWidth="1"/>
    <col min="7" max="7" width="16" bestFit="1" customWidth="1"/>
    <col min="8" max="8" width="15" customWidth="1"/>
    <col min="9" max="9" width="3" customWidth="1"/>
  </cols>
  <sheetData>
    <row r="1" spans="3:14" x14ac:dyDescent="0.25">
      <c r="C1" t="s">
        <v>565</v>
      </c>
      <c r="D1" s="3" t="s">
        <v>542</v>
      </c>
    </row>
    <row r="2" spans="3:14" x14ac:dyDescent="0.25">
      <c r="H2" s="1" t="s">
        <v>566</v>
      </c>
      <c r="J2" s="1" t="s">
        <v>359</v>
      </c>
    </row>
    <row r="3" spans="3:14" x14ac:dyDescent="0.25">
      <c r="C3" t="s">
        <v>567</v>
      </c>
      <c r="D3" s="3" t="s">
        <v>568</v>
      </c>
      <c r="M3" t="s">
        <v>569</v>
      </c>
    </row>
    <row r="5" spans="3:14" x14ac:dyDescent="0.25">
      <c r="C5" t="s">
        <v>570</v>
      </c>
      <c r="D5" s="28" t="s">
        <v>571</v>
      </c>
      <c r="E5" t="s">
        <v>572</v>
      </c>
    </row>
    <row r="7" spans="3:14" ht="45" x14ac:dyDescent="0.25">
      <c r="H7" s="26" t="s">
        <v>573</v>
      </c>
      <c r="I7" s="26"/>
    </row>
    <row r="9" spans="3:14" ht="60" x14ac:dyDescent="0.25">
      <c r="F9" s="27" t="s">
        <v>574</v>
      </c>
      <c r="G9" s="27" t="s">
        <v>575</v>
      </c>
      <c r="H9" s="27" t="s">
        <v>576</v>
      </c>
      <c r="I9" s="27"/>
    </row>
    <row r="11" spans="3:14" x14ac:dyDescent="0.25">
      <c r="D11" s="3" t="s">
        <v>577</v>
      </c>
      <c r="E11" t="s">
        <v>376</v>
      </c>
      <c r="F11" s="5" t="s">
        <v>578</v>
      </c>
      <c r="G11" s="5" t="s">
        <v>579</v>
      </c>
      <c r="H11" s="5" t="s">
        <v>580</v>
      </c>
      <c r="I11" s="5"/>
      <c r="J11" t="s">
        <v>581</v>
      </c>
    </row>
    <row r="12" spans="3:14" x14ac:dyDescent="0.25">
      <c r="E12" t="s">
        <v>582</v>
      </c>
      <c r="F12" s="5" t="s">
        <v>583</v>
      </c>
      <c r="G12" s="5" t="s">
        <v>584</v>
      </c>
      <c r="H12" s="5" t="s">
        <v>585</v>
      </c>
    </row>
    <row r="13" spans="3:14" x14ac:dyDescent="0.25">
      <c r="F13" t="s">
        <v>586</v>
      </c>
      <c r="G13" t="s">
        <v>88</v>
      </c>
      <c r="H13" t="s">
        <v>587</v>
      </c>
      <c r="K13" s="197" t="s">
        <v>588</v>
      </c>
      <c r="L13" s="197"/>
      <c r="M13" s="197"/>
      <c r="N13" s="197"/>
    </row>
    <row r="14" spans="3:14" x14ac:dyDescent="0.25">
      <c r="F14" t="s">
        <v>589</v>
      </c>
      <c r="G14" t="s">
        <v>590</v>
      </c>
      <c r="H14" t="s">
        <v>591</v>
      </c>
      <c r="K14" t="s">
        <v>592</v>
      </c>
    </row>
    <row r="15" spans="3:14" x14ac:dyDescent="0.25">
      <c r="F15" t="s">
        <v>593</v>
      </c>
      <c r="G15" t="s">
        <v>594</v>
      </c>
      <c r="M15" t="s">
        <v>595</v>
      </c>
    </row>
    <row r="16" spans="3:14" x14ac:dyDescent="0.25">
      <c r="F16" t="s">
        <v>596</v>
      </c>
      <c r="G16" t="s">
        <v>597</v>
      </c>
    </row>
    <row r="17" spans="6:15" x14ac:dyDescent="0.25">
      <c r="F17" t="s">
        <v>598</v>
      </c>
      <c r="K17" t="s">
        <v>376</v>
      </c>
      <c r="O17" t="s">
        <v>599</v>
      </c>
    </row>
    <row r="19" spans="6:15" x14ac:dyDescent="0.25">
      <c r="M19" t="s">
        <v>600</v>
      </c>
    </row>
  </sheetData>
  <mergeCells count="1">
    <mergeCell ref="K13:N1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D6"/>
  <sheetViews>
    <sheetView workbookViewId="0">
      <selection activeCell="I21" sqref="I21"/>
    </sheetView>
  </sheetViews>
  <sheetFormatPr defaultRowHeight="15" x14ac:dyDescent="0.25"/>
  <cols>
    <col min="4" max="4" width="10.140625" bestFit="1" customWidth="1"/>
  </cols>
  <sheetData>
    <row r="2" spans="1:4" x14ac:dyDescent="0.25">
      <c r="A2" t="s">
        <v>601</v>
      </c>
      <c r="B2">
        <v>6</v>
      </c>
      <c r="C2">
        <v>5400</v>
      </c>
      <c r="D2" s="74">
        <f>B2*C2</f>
        <v>32400</v>
      </c>
    </row>
    <row r="3" spans="1:4" x14ac:dyDescent="0.25">
      <c r="B3">
        <v>6</v>
      </c>
      <c r="C3">
        <v>2500</v>
      </c>
      <c r="D3" s="74">
        <f>B3*C3</f>
        <v>15000</v>
      </c>
    </row>
    <row r="4" spans="1:4" x14ac:dyDescent="0.25">
      <c r="D4" s="74">
        <f>SUM(D2:D3)</f>
        <v>47400</v>
      </c>
    </row>
    <row r="5" spans="1:4" x14ac:dyDescent="0.25">
      <c r="D5" s="74">
        <v>20000</v>
      </c>
    </row>
    <row r="6" spans="1:4" x14ac:dyDescent="0.25">
      <c r="D6" s="153">
        <f>SUM(D4:D5)</f>
        <v>67400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63"/>
  <sheetViews>
    <sheetView workbookViewId="0">
      <selection activeCell="O20" sqref="O20"/>
    </sheetView>
  </sheetViews>
  <sheetFormatPr defaultRowHeight="15" x14ac:dyDescent="0.25"/>
  <cols>
    <col min="3" max="3" width="11.140625" bestFit="1" customWidth="1"/>
    <col min="12" max="12" width="9.140625" bestFit="1" customWidth="1"/>
    <col min="14" max="14" width="8.5703125" bestFit="1" customWidth="1"/>
    <col min="16" max="16" width="9.140625" bestFit="1" customWidth="1"/>
    <col min="21" max="21" width="10.140625" bestFit="1" customWidth="1"/>
  </cols>
  <sheetData>
    <row r="1" spans="1:32" x14ac:dyDescent="0.25">
      <c r="G1" t="s">
        <v>602</v>
      </c>
    </row>
    <row r="2" spans="1:32" x14ac:dyDescent="0.25">
      <c r="Z2" s="32" t="s">
        <v>603</v>
      </c>
    </row>
    <row r="4" spans="1:32" x14ac:dyDescent="0.25">
      <c r="A4" t="s">
        <v>604</v>
      </c>
      <c r="K4" t="s">
        <v>605</v>
      </c>
      <c r="X4" t="s">
        <v>606</v>
      </c>
      <c r="AF4" t="s">
        <v>607</v>
      </c>
    </row>
    <row r="5" spans="1:32" x14ac:dyDescent="0.25">
      <c r="A5" s="131" t="s">
        <v>66</v>
      </c>
      <c r="B5" t="s">
        <v>608</v>
      </c>
      <c r="X5" t="s">
        <v>609</v>
      </c>
      <c r="AF5" t="s">
        <v>610</v>
      </c>
    </row>
    <row r="6" spans="1:32" ht="30.6" customHeight="1" x14ac:dyDescent="0.25">
      <c r="A6" s="132" t="s">
        <v>66</v>
      </c>
      <c r="B6" s="195" t="s">
        <v>611</v>
      </c>
      <c r="C6" s="195"/>
      <c r="D6" s="195"/>
      <c r="E6" s="195"/>
      <c r="F6" s="195"/>
      <c r="W6" s="36" t="s">
        <v>577</v>
      </c>
      <c r="X6" t="s">
        <v>612</v>
      </c>
      <c r="AF6" s="62" t="s">
        <v>613</v>
      </c>
    </row>
    <row r="7" spans="1:32" x14ac:dyDescent="0.25">
      <c r="X7" t="s">
        <v>614</v>
      </c>
      <c r="AE7" s="36" t="s">
        <v>577</v>
      </c>
      <c r="AF7" t="s">
        <v>615</v>
      </c>
    </row>
    <row r="8" spans="1:32" x14ac:dyDescent="0.25">
      <c r="R8" t="s">
        <v>616</v>
      </c>
      <c r="X8" t="s">
        <v>617</v>
      </c>
      <c r="AF8" t="s">
        <v>618</v>
      </c>
    </row>
    <row r="9" spans="1:32" x14ac:dyDescent="0.25">
      <c r="A9" t="s">
        <v>619</v>
      </c>
      <c r="R9" t="s">
        <v>620</v>
      </c>
      <c r="AF9" t="s">
        <v>621</v>
      </c>
    </row>
    <row r="10" spans="1:32" x14ac:dyDescent="0.25">
      <c r="A10" s="131" t="s">
        <v>71</v>
      </c>
      <c r="B10" t="s">
        <v>622</v>
      </c>
    </row>
    <row r="11" spans="1:32" x14ac:dyDescent="0.25">
      <c r="B11" t="s">
        <v>623</v>
      </c>
    </row>
    <row r="12" spans="1:32" x14ac:dyDescent="0.25">
      <c r="A12" s="131" t="s">
        <v>71</v>
      </c>
      <c r="B12" t="s">
        <v>624</v>
      </c>
    </row>
    <row r="13" spans="1:32" x14ac:dyDescent="0.25">
      <c r="B13" t="s">
        <v>625</v>
      </c>
    </row>
    <row r="16" spans="1:32" x14ac:dyDescent="0.25">
      <c r="B16" s="5" t="s">
        <v>626</v>
      </c>
    </row>
    <row r="17" spans="2:19" x14ac:dyDescent="0.25">
      <c r="B17" t="s">
        <v>627</v>
      </c>
    </row>
    <row r="18" spans="2:19" x14ac:dyDescent="0.25">
      <c r="B18" t="s">
        <v>628</v>
      </c>
    </row>
    <row r="19" spans="2:19" x14ac:dyDescent="0.25">
      <c r="B19" t="s">
        <v>629</v>
      </c>
      <c r="C19" s="74">
        <f>100000*2%</f>
        <v>2000</v>
      </c>
      <c r="D19" s="5" t="s">
        <v>630</v>
      </c>
    </row>
    <row r="20" spans="2:19" x14ac:dyDescent="0.25">
      <c r="B20" t="s">
        <v>631</v>
      </c>
      <c r="C20" s="74">
        <v>99000</v>
      </c>
    </row>
    <row r="21" spans="2:19" ht="15.75" thickBot="1" x14ac:dyDescent="0.3">
      <c r="C21" s="133">
        <f>SUM(C19:C20)</f>
        <v>101000</v>
      </c>
    </row>
    <row r="22" spans="2:19" ht="15.75" thickTop="1" x14ac:dyDescent="0.25"/>
    <row r="25" spans="2:19" x14ac:dyDescent="0.25">
      <c r="G25" s="5" t="s">
        <v>632</v>
      </c>
      <c r="H25" s="5"/>
      <c r="I25" s="5"/>
    </row>
    <row r="26" spans="2:19" x14ac:dyDescent="0.25">
      <c r="G26" s="5"/>
      <c r="H26" s="5" t="s">
        <v>633</v>
      </c>
      <c r="I26" s="5"/>
    </row>
    <row r="29" spans="2:19" x14ac:dyDescent="0.25">
      <c r="D29" t="s">
        <v>634</v>
      </c>
      <c r="L29" t="s">
        <v>635</v>
      </c>
    </row>
    <row r="30" spans="2:19" ht="45.6" customHeight="1" x14ac:dyDescent="0.25">
      <c r="C30" s="195" t="s">
        <v>636</v>
      </c>
      <c r="D30" s="195"/>
      <c r="E30" s="195"/>
      <c r="F30" s="195"/>
      <c r="G30" s="195"/>
      <c r="L30" s="195" t="s">
        <v>637</v>
      </c>
      <c r="M30" s="195"/>
      <c r="N30" s="195"/>
      <c r="O30" s="195"/>
      <c r="P30" s="195"/>
      <c r="Q30" s="195"/>
      <c r="R30" s="195"/>
      <c r="S30" s="195"/>
    </row>
    <row r="31" spans="2:19" x14ac:dyDescent="0.25">
      <c r="B31" s="36" t="s">
        <v>577</v>
      </c>
      <c r="C31" t="s">
        <v>638</v>
      </c>
      <c r="L31" t="s">
        <v>639</v>
      </c>
    </row>
    <row r="32" spans="2:19" x14ac:dyDescent="0.25">
      <c r="C32" t="s">
        <v>640</v>
      </c>
      <c r="L32" s="32" t="s">
        <v>641</v>
      </c>
    </row>
    <row r="33" spans="3:22" x14ac:dyDescent="0.25">
      <c r="C33" t="s">
        <v>642</v>
      </c>
      <c r="L33" s="32" t="s">
        <v>643</v>
      </c>
    </row>
    <row r="34" spans="3:22" x14ac:dyDescent="0.25">
      <c r="C34" t="s">
        <v>644</v>
      </c>
      <c r="L34" s="32" t="s">
        <v>645</v>
      </c>
    </row>
    <row r="35" spans="3:22" x14ac:dyDescent="0.25">
      <c r="C35" t="s">
        <v>646</v>
      </c>
      <c r="L35" s="5" t="s">
        <v>647</v>
      </c>
    </row>
    <row r="36" spans="3:22" x14ac:dyDescent="0.25">
      <c r="C36" t="s">
        <v>648</v>
      </c>
      <c r="K36">
        <v>1</v>
      </c>
      <c r="L36" t="s">
        <v>649</v>
      </c>
    </row>
    <row r="37" spans="3:22" x14ac:dyDescent="0.25">
      <c r="C37" t="s">
        <v>650</v>
      </c>
      <c r="K37" s="135" t="s">
        <v>39</v>
      </c>
      <c r="L37" s="7" t="s">
        <v>651</v>
      </c>
      <c r="R37" t="s">
        <v>652</v>
      </c>
      <c r="T37" t="s">
        <v>17</v>
      </c>
    </row>
    <row r="38" spans="3:22" x14ac:dyDescent="0.25">
      <c r="R38" t="s">
        <v>653</v>
      </c>
      <c r="T38" t="s">
        <v>654</v>
      </c>
    </row>
    <row r="39" spans="3:22" x14ac:dyDescent="0.25">
      <c r="R39" t="s">
        <v>655</v>
      </c>
    </row>
    <row r="41" spans="3:22" x14ac:dyDescent="0.25">
      <c r="K41" s="135" t="s">
        <v>46</v>
      </c>
      <c r="L41" s="7" t="s">
        <v>656</v>
      </c>
      <c r="R41" t="s">
        <v>657</v>
      </c>
      <c r="U41" s="7" t="s">
        <v>658</v>
      </c>
    </row>
    <row r="42" spans="3:22" x14ac:dyDescent="0.25">
      <c r="R42" t="s">
        <v>659</v>
      </c>
    </row>
    <row r="44" spans="3:22" x14ac:dyDescent="0.25">
      <c r="K44" s="135" t="s">
        <v>81</v>
      </c>
      <c r="L44" s="7" t="s">
        <v>660</v>
      </c>
    </row>
    <row r="45" spans="3:22" x14ac:dyDescent="0.25">
      <c r="R45" t="s">
        <v>661</v>
      </c>
      <c r="T45" t="s">
        <v>662</v>
      </c>
      <c r="U45" s="36">
        <v>7441</v>
      </c>
      <c r="V45" t="s">
        <v>663</v>
      </c>
    </row>
    <row r="46" spans="3:22" x14ac:dyDescent="0.25">
      <c r="T46" t="s">
        <v>662</v>
      </c>
      <c r="U46" s="36" t="s">
        <v>664</v>
      </c>
      <c r="V46" t="s">
        <v>665</v>
      </c>
    </row>
    <row r="48" spans="3:22" x14ac:dyDescent="0.25">
      <c r="K48" s="135" t="s">
        <v>86</v>
      </c>
      <c r="L48" s="7" t="s">
        <v>666</v>
      </c>
    </row>
    <row r="49" spans="11:21" x14ac:dyDescent="0.25">
      <c r="R49" t="s">
        <v>667</v>
      </c>
    </row>
    <row r="50" spans="11:21" x14ac:dyDescent="0.25">
      <c r="R50" t="s">
        <v>668</v>
      </c>
    </row>
    <row r="51" spans="11:21" x14ac:dyDescent="0.25">
      <c r="R51" t="s">
        <v>669</v>
      </c>
    </row>
    <row r="52" spans="11:21" x14ac:dyDescent="0.25">
      <c r="R52" t="s">
        <v>670</v>
      </c>
      <c r="U52" s="74">
        <f>10*5*1750</f>
        <v>87500</v>
      </c>
    </row>
    <row r="53" spans="11:21" x14ac:dyDescent="0.25">
      <c r="R53" t="s">
        <v>671</v>
      </c>
    </row>
    <row r="55" spans="11:21" x14ac:dyDescent="0.25">
      <c r="K55">
        <v>2</v>
      </c>
      <c r="L55" t="s">
        <v>672</v>
      </c>
    </row>
    <row r="56" spans="11:21" x14ac:dyDescent="0.25">
      <c r="L56" t="s">
        <v>673</v>
      </c>
      <c r="N56" t="s">
        <v>674</v>
      </c>
      <c r="P56" t="s">
        <v>675</v>
      </c>
    </row>
    <row r="57" spans="11:21" x14ac:dyDescent="0.25">
      <c r="K57" t="s">
        <v>676</v>
      </c>
      <c r="L57" s="74">
        <v>1000</v>
      </c>
      <c r="N57">
        <v>900</v>
      </c>
      <c r="P57" s="92">
        <v>1000</v>
      </c>
      <c r="Q57" t="s">
        <v>677</v>
      </c>
    </row>
    <row r="58" spans="11:21" x14ac:dyDescent="0.25">
      <c r="K58" t="s">
        <v>678</v>
      </c>
      <c r="L58" s="74">
        <v>900</v>
      </c>
      <c r="N58" s="92">
        <v>1000</v>
      </c>
      <c r="O58" t="s">
        <v>677</v>
      </c>
    </row>
    <row r="61" spans="11:21" x14ac:dyDescent="0.25">
      <c r="K61">
        <v>3</v>
      </c>
      <c r="L61" t="s">
        <v>679</v>
      </c>
    </row>
    <row r="62" spans="11:21" x14ac:dyDescent="0.25">
      <c r="K62" s="36" t="s">
        <v>577</v>
      </c>
      <c r="L62" t="s">
        <v>680</v>
      </c>
    </row>
    <row r="63" spans="11:21" x14ac:dyDescent="0.25">
      <c r="K63" s="36" t="s">
        <v>577</v>
      </c>
      <c r="L63" t="s">
        <v>681</v>
      </c>
    </row>
  </sheetData>
  <mergeCells count="3">
    <mergeCell ref="B6:F6"/>
    <mergeCell ref="C30:G30"/>
    <mergeCell ref="L30:S30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1:Q22"/>
  <sheetViews>
    <sheetView workbookViewId="0">
      <selection activeCell="C21" sqref="C21"/>
    </sheetView>
  </sheetViews>
  <sheetFormatPr defaultRowHeight="15" x14ac:dyDescent="0.25"/>
  <cols>
    <col min="3" max="3" width="17.140625" bestFit="1" customWidth="1"/>
    <col min="5" max="5" width="20.7109375" bestFit="1" customWidth="1"/>
    <col min="6" max="6" width="10.85546875" bestFit="1" customWidth="1"/>
    <col min="7" max="7" width="10.140625" bestFit="1" customWidth="1"/>
    <col min="12" max="12" width="21.140625" bestFit="1" customWidth="1"/>
    <col min="13" max="13" width="38.140625" bestFit="1" customWidth="1"/>
    <col min="14" max="14" width="28.7109375" bestFit="1" customWidth="1"/>
    <col min="15" max="15" width="13.7109375" bestFit="1" customWidth="1"/>
  </cols>
  <sheetData>
    <row r="1" spans="3:17" x14ac:dyDescent="0.25">
      <c r="E1" t="s">
        <v>682</v>
      </c>
      <c r="K1" s="6" t="s">
        <v>683</v>
      </c>
    </row>
    <row r="2" spans="3:17" x14ac:dyDescent="0.25">
      <c r="C2" t="s">
        <v>684</v>
      </c>
      <c r="E2" t="s">
        <v>685</v>
      </c>
      <c r="G2" t="s">
        <v>686</v>
      </c>
      <c r="H2" t="s">
        <v>687</v>
      </c>
      <c r="K2" s="7" t="s">
        <v>688</v>
      </c>
    </row>
    <row r="3" spans="3:17" x14ac:dyDescent="0.25">
      <c r="K3" s="1" t="s">
        <v>359</v>
      </c>
      <c r="M3" s="1" t="s">
        <v>689</v>
      </c>
      <c r="N3" s="8" t="s">
        <v>690</v>
      </c>
    </row>
    <row r="4" spans="3:17" x14ac:dyDescent="0.25">
      <c r="C4" t="s">
        <v>691</v>
      </c>
      <c r="E4" s="1" t="s">
        <v>692</v>
      </c>
      <c r="G4" t="s">
        <v>693</v>
      </c>
      <c r="H4" t="s">
        <v>687</v>
      </c>
    </row>
    <row r="5" spans="3:17" x14ac:dyDescent="0.25">
      <c r="K5" s="2" t="s">
        <v>694</v>
      </c>
      <c r="L5" s="3" t="s">
        <v>695</v>
      </c>
      <c r="M5" s="2" t="s">
        <v>696</v>
      </c>
    </row>
    <row r="6" spans="3:17" x14ac:dyDescent="0.25">
      <c r="I6" t="s">
        <v>697</v>
      </c>
      <c r="L6" s="3" t="s">
        <v>698</v>
      </c>
    </row>
    <row r="8" spans="3:17" x14ac:dyDescent="0.25">
      <c r="K8" t="s">
        <v>699</v>
      </c>
      <c r="M8" t="s">
        <v>700</v>
      </c>
    </row>
    <row r="9" spans="3:17" x14ac:dyDescent="0.25">
      <c r="M9" t="s">
        <v>701</v>
      </c>
    </row>
    <row r="10" spans="3:17" x14ac:dyDescent="0.25">
      <c r="I10" s="1" t="s">
        <v>702</v>
      </c>
      <c r="M10" s="4" t="s">
        <v>703</v>
      </c>
      <c r="N10" s="5" t="s">
        <v>414</v>
      </c>
      <c r="O10" s="8" t="s">
        <v>704</v>
      </c>
      <c r="P10" s="7" t="s">
        <v>354</v>
      </c>
      <c r="Q10" s="9" t="s">
        <v>705</v>
      </c>
    </row>
    <row r="11" spans="3:17" x14ac:dyDescent="0.25">
      <c r="I11" s="1" t="s">
        <v>566</v>
      </c>
      <c r="M11" s="4" t="s">
        <v>706</v>
      </c>
      <c r="N11" s="5" t="s">
        <v>408</v>
      </c>
    </row>
    <row r="12" spans="3:17" x14ac:dyDescent="0.25">
      <c r="I12" s="7" t="s">
        <v>707</v>
      </c>
      <c r="N12" s="7" t="s">
        <v>708</v>
      </c>
    </row>
    <row r="13" spans="3:17" x14ac:dyDescent="0.25">
      <c r="I13" s="7" t="s">
        <v>709</v>
      </c>
    </row>
    <row r="16" spans="3:17" x14ac:dyDescent="0.25">
      <c r="M16" t="s">
        <v>710</v>
      </c>
      <c r="N16" t="s">
        <v>711</v>
      </c>
    </row>
    <row r="17" spans="6:14" x14ac:dyDescent="0.25">
      <c r="J17" s="10" t="s">
        <v>712</v>
      </c>
    </row>
    <row r="18" spans="6:14" x14ac:dyDescent="0.25">
      <c r="J18">
        <v>1</v>
      </c>
      <c r="K18" s="10" t="s">
        <v>713</v>
      </c>
      <c r="M18" t="s">
        <v>714</v>
      </c>
      <c r="N18" t="s">
        <v>715</v>
      </c>
    </row>
    <row r="19" spans="6:14" x14ac:dyDescent="0.25">
      <c r="F19" t="s">
        <v>716</v>
      </c>
      <c r="J19">
        <v>2</v>
      </c>
      <c r="K19" s="11" t="s">
        <v>717</v>
      </c>
      <c r="M19" t="s">
        <v>718</v>
      </c>
    </row>
    <row r="20" spans="6:14" x14ac:dyDescent="0.25">
      <c r="F20" t="s">
        <v>719</v>
      </c>
      <c r="J20">
        <v>3</v>
      </c>
      <c r="K20" s="11" t="s">
        <v>720</v>
      </c>
      <c r="M20" t="s">
        <v>686</v>
      </c>
    </row>
    <row r="21" spans="6:14" x14ac:dyDescent="0.25">
      <c r="J21">
        <v>4</v>
      </c>
      <c r="K21" t="s">
        <v>721</v>
      </c>
      <c r="M21" s="7" t="s">
        <v>708</v>
      </c>
      <c r="N21" t="s">
        <v>722</v>
      </c>
    </row>
    <row r="22" spans="6:14" x14ac:dyDescent="0.25">
      <c r="J22">
        <v>5</v>
      </c>
      <c r="K22" t="s">
        <v>723</v>
      </c>
      <c r="M22" s="7" t="s">
        <v>709</v>
      </c>
      <c r="N22" t="s">
        <v>724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0"/>
  <sheetViews>
    <sheetView workbookViewId="0"/>
  </sheetViews>
  <sheetFormatPr defaultRowHeight="15" x14ac:dyDescent="0.25"/>
  <cols>
    <col min="2" max="2" width="40.7109375" bestFit="1" customWidth="1"/>
    <col min="3" max="3" width="36.42578125" bestFit="1" customWidth="1"/>
    <col min="4" max="4" width="22.5703125" customWidth="1"/>
    <col min="5" max="5" width="23.28515625" customWidth="1"/>
    <col min="6" max="6" width="38.140625" bestFit="1" customWidth="1"/>
    <col min="7" max="7" width="15" bestFit="1" customWidth="1"/>
    <col min="8" max="8" width="64.42578125" bestFit="1" customWidth="1"/>
  </cols>
  <sheetData>
    <row r="1" spans="1:9" x14ac:dyDescent="0.25">
      <c r="B1" s="203" t="s">
        <v>725</v>
      </c>
      <c r="C1" s="203"/>
    </row>
    <row r="2" spans="1:9" x14ac:dyDescent="0.25">
      <c r="B2" s="14" t="s">
        <v>726</v>
      </c>
      <c r="C2" s="14" t="s">
        <v>727</v>
      </c>
    </row>
    <row r="3" spans="1:9" ht="30" x14ac:dyDescent="0.25">
      <c r="A3">
        <v>1</v>
      </c>
      <c r="B3" s="149" t="s">
        <v>728</v>
      </c>
      <c r="C3" s="149" t="s">
        <v>729</v>
      </c>
      <c r="D3" s="204" t="s">
        <v>730</v>
      </c>
    </row>
    <row r="4" spans="1:9" x14ac:dyDescent="0.25">
      <c r="A4">
        <v>2</v>
      </c>
      <c r="B4" s="12" t="s">
        <v>731</v>
      </c>
      <c r="C4" s="12" t="s">
        <v>732</v>
      </c>
      <c r="D4" s="204"/>
    </row>
    <row r="5" spans="1:9" x14ac:dyDescent="0.25">
      <c r="A5">
        <v>3</v>
      </c>
      <c r="B5" s="12" t="s">
        <v>733</v>
      </c>
      <c r="C5" s="12" t="s">
        <v>734</v>
      </c>
      <c r="D5" s="204"/>
    </row>
    <row r="6" spans="1:9" x14ac:dyDescent="0.25">
      <c r="A6">
        <v>4</v>
      </c>
      <c r="B6" s="12" t="s">
        <v>735</v>
      </c>
      <c r="C6" s="12"/>
    </row>
    <row r="7" spans="1:9" x14ac:dyDescent="0.25">
      <c r="A7">
        <v>5</v>
      </c>
      <c r="B7" s="12" t="s">
        <v>736</v>
      </c>
      <c r="C7" s="12"/>
    </row>
    <row r="11" spans="1:9" x14ac:dyDescent="0.25">
      <c r="B11" s="12" t="s">
        <v>737</v>
      </c>
      <c r="C11" s="12" t="s">
        <v>738</v>
      </c>
      <c r="D11" s="172" t="s">
        <v>739</v>
      </c>
      <c r="E11" s="12" t="s">
        <v>740</v>
      </c>
      <c r="F11" s="12" t="s">
        <v>741</v>
      </c>
      <c r="G11" s="12" t="s">
        <v>742</v>
      </c>
      <c r="H11" s="12" t="s">
        <v>743</v>
      </c>
    </row>
    <row r="12" spans="1:9" x14ac:dyDescent="0.25">
      <c r="A12">
        <v>1</v>
      </c>
      <c r="B12" s="12" t="s">
        <v>744</v>
      </c>
      <c r="C12" s="12" t="s">
        <v>745</v>
      </c>
      <c r="D12" s="172" t="s">
        <v>745</v>
      </c>
      <c r="E12" s="12" t="s">
        <v>745</v>
      </c>
      <c r="F12" s="12" t="s">
        <v>714</v>
      </c>
      <c r="G12" s="12" t="s">
        <v>745</v>
      </c>
      <c r="H12" s="15" t="s">
        <v>746</v>
      </c>
      <c r="I12" s="16" t="s">
        <v>747</v>
      </c>
    </row>
    <row r="13" spans="1:9" x14ac:dyDescent="0.25">
      <c r="A13">
        <v>2</v>
      </c>
      <c r="B13" s="17" t="s">
        <v>717</v>
      </c>
      <c r="C13" s="12" t="s">
        <v>718</v>
      </c>
      <c r="D13" s="173" t="s">
        <v>748</v>
      </c>
      <c r="E13" s="17" t="s">
        <v>749</v>
      </c>
      <c r="F13" s="17" t="s">
        <v>750</v>
      </c>
      <c r="G13" s="17" t="s">
        <v>751</v>
      </c>
      <c r="H13" s="17" t="s">
        <v>752</v>
      </c>
      <c r="I13" s="18"/>
    </row>
    <row r="14" spans="1:9" x14ac:dyDescent="0.25">
      <c r="A14">
        <v>3</v>
      </c>
      <c r="B14" s="17" t="s">
        <v>753</v>
      </c>
      <c r="C14" s="12" t="s">
        <v>686</v>
      </c>
      <c r="D14" s="173" t="s">
        <v>569</v>
      </c>
      <c r="E14" s="17" t="s">
        <v>754</v>
      </c>
      <c r="F14" s="17" t="s">
        <v>755</v>
      </c>
      <c r="G14" s="17" t="s">
        <v>756</v>
      </c>
      <c r="H14" s="17" t="s">
        <v>757</v>
      </c>
      <c r="I14" s="18"/>
    </row>
    <row r="15" spans="1:9" x14ac:dyDescent="0.25">
      <c r="A15">
        <v>4</v>
      </c>
      <c r="B15" s="12" t="s">
        <v>721</v>
      </c>
      <c r="C15" s="12" t="s">
        <v>758</v>
      </c>
      <c r="D15" s="172" t="s">
        <v>758</v>
      </c>
      <c r="E15" s="12" t="s">
        <v>758</v>
      </c>
      <c r="F15" s="13" t="s">
        <v>708</v>
      </c>
      <c r="G15" s="12" t="s">
        <v>758</v>
      </c>
      <c r="H15" s="12" t="s">
        <v>758</v>
      </c>
    </row>
    <row r="16" spans="1:9" x14ac:dyDescent="0.25">
      <c r="A16">
        <v>5</v>
      </c>
      <c r="B16" s="12" t="s">
        <v>723</v>
      </c>
      <c r="C16" s="12" t="s">
        <v>759</v>
      </c>
      <c r="D16" s="172" t="s">
        <v>759</v>
      </c>
      <c r="E16" s="12" t="s">
        <v>759</v>
      </c>
      <c r="F16" s="13" t="s">
        <v>709</v>
      </c>
      <c r="G16" s="12" t="s">
        <v>759</v>
      </c>
      <c r="H16" s="12" t="s">
        <v>759</v>
      </c>
    </row>
    <row r="18" spans="2:2" x14ac:dyDescent="0.25">
      <c r="B18" t="s">
        <v>759</v>
      </c>
    </row>
    <row r="19" spans="2:2" x14ac:dyDescent="0.25">
      <c r="B19" s="32" t="s">
        <v>760</v>
      </c>
    </row>
    <row r="20" spans="2:2" x14ac:dyDescent="0.25">
      <c r="B20" s="32" t="s">
        <v>761</v>
      </c>
    </row>
  </sheetData>
  <mergeCells count="2">
    <mergeCell ref="B1:C1"/>
    <mergeCell ref="D3:D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3"/>
  <sheetViews>
    <sheetView workbookViewId="0">
      <selection activeCell="H21" sqref="H21"/>
    </sheetView>
  </sheetViews>
  <sheetFormatPr defaultRowHeight="15" x14ac:dyDescent="0.25"/>
  <cols>
    <col min="1" max="1" width="4.5703125" customWidth="1"/>
    <col min="2" max="2" width="22.85546875" customWidth="1"/>
  </cols>
  <sheetData>
    <row r="1" spans="1:6" x14ac:dyDescent="0.25">
      <c r="A1" s="19" t="s">
        <v>762</v>
      </c>
    </row>
    <row r="2" spans="1:6" x14ac:dyDescent="0.25">
      <c r="A2" s="1">
        <v>1</v>
      </c>
      <c r="B2" t="s">
        <v>763</v>
      </c>
    </row>
    <row r="3" spans="1:6" x14ac:dyDescent="0.25">
      <c r="B3" t="s">
        <v>764</v>
      </c>
    </row>
    <row r="4" spans="1:6" x14ac:dyDescent="0.25">
      <c r="A4" t="s">
        <v>39</v>
      </c>
      <c r="B4" t="s">
        <v>765</v>
      </c>
      <c r="C4" t="s">
        <v>766</v>
      </c>
    </row>
    <row r="5" spans="1:6" x14ac:dyDescent="0.25">
      <c r="A5" t="s">
        <v>46</v>
      </c>
      <c r="B5" t="s">
        <v>767</v>
      </c>
      <c r="C5" t="s">
        <v>768</v>
      </c>
    </row>
    <row r="6" spans="1:6" x14ac:dyDescent="0.25">
      <c r="A6" t="s">
        <v>81</v>
      </c>
      <c r="B6" s="1" t="s">
        <v>769</v>
      </c>
      <c r="C6" t="s">
        <v>770</v>
      </c>
    </row>
    <row r="7" spans="1:6" x14ac:dyDescent="0.25">
      <c r="A7" t="s">
        <v>86</v>
      </c>
      <c r="B7" t="s">
        <v>771</v>
      </c>
      <c r="C7" t="s">
        <v>772</v>
      </c>
    </row>
    <row r="8" spans="1:6" x14ac:dyDescent="0.25">
      <c r="A8" t="s">
        <v>773</v>
      </c>
      <c r="B8" t="s">
        <v>774</v>
      </c>
      <c r="C8" t="s">
        <v>775</v>
      </c>
    </row>
    <row r="10" spans="1:6" x14ac:dyDescent="0.25">
      <c r="A10" s="1">
        <v>2</v>
      </c>
      <c r="B10" s="1" t="s">
        <v>776</v>
      </c>
      <c r="C10" s="1" t="s">
        <v>777</v>
      </c>
      <c r="F10" t="s">
        <v>778</v>
      </c>
    </row>
    <row r="11" spans="1:6" x14ac:dyDescent="0.25">
      <c r="A11">
        <v>3</v>
      </c>
      <c r="B11" s="1" t="s">
        <v>779</v>
      </c>
      <c r="C11" s="1" t="s">
        <v>780</v>
      </c>
      <c r="F11" t="s">
        <v>781</v>
      </c>
    </row>
    <row r="12" spans="1:6" x14ac:dyDescent="0.25">
      <c r="A12">
        <v>4</v>
      </c>
      <c r="B12" t="s">
        <v>782</v>
      </c>
      <c r="C12" t="s">
        <v>783</v>
      </c>
      <c r="F12" t="s">
        <v>784</v>
      </c>
    </row>
    <row r="13" spans="1:6" x14ac:dyDescent="0.25">
      <c r="A13">
        <v>5</v>
      </c>
      <c r="B13" t="s">
        <v>759</v>
      </c>
      <c r="C13" t="s">
        <v>785</v>
      </c>
    </row>
  </sheetData>
  <pageMargins left="0.7" right="0.7" top="0.75" bottom="0.75" header="0.3" footer="0.3"/>
  <pageSetup paperSize="9" fitToWidth="0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D1:J13"/>
  <sheetViews>
    <sheetView workbookViewId="0">
      <selection activeCell="G21" sqref="G21"/>
    </sheetView>
  </sheetViews>
  <sheetFormatPr defaultRowHeight="15" x14ac:dyDescent="0.25"/>
  <cols>
    <col min="4" max="4" width="12.140625" customWidth="1"/>
    <col min="9" max="9" width="12.28515625" customWidth="1"/>
  </cols>
  <sheetData>
    <row r="1" spans="4:10" x14ac:dyDescent="0.25">
      <c r="G1" t="s">
        <v>786</v>
      </c>
    </row>
    <row r="3" spans="4:10" x14ac:dyDescent="0.25">
      <c r="F3" t="s">
        <v>787</v>
      </c>
    </row>
    <row r="6" spans="4:10" x14ac:dyDescent="0.25">
      <c r="D6" t="s">
        <v>788</v>
      </c>
      <c r="E6" s="5" t="s">
        <v>789</v>
      </c>
      <c r="I6" s="5" t="s">
        <v>790</v>
      </c>
      <c r="J6" s="3" t="s">
        <v>791</v>
      </c>
    </row>
    <row r="8" spans="4:10" x14ac:dyDescent="0.25">
      <c r="E8" s="3" t="s">
        <v>694</v>
      </c>
      <c r="G8" s="3" t="s">
        <v>792</v>
      </c>
      <c r="I8" t="s">
        <v>793</v>
      </c>
    </row>
    <row r="10" spans="4:10" x14ac:dyDescent="0.25">
      <c r="D10" t="s">
        <v>794</v>
      </c>
      <c r="E10" s="154" t="s">
        <v>795</v>
      </c>
      <c r="I10" s="7" t="s">
        <v>796</v>
      </c>
    </row>
    <row r="11" spans="4:10" x14ac:dyDescent="0.25">
      <c r="D11" t="s">
        <v>797</v>
      </c>
      <c r="E11" s="154" t="s">
        <v>798</v>
      </c>
      <c r="I11" s="7" t="s">
        <v>799</v>
      </c>
    </row>
    <row r="12" spans="4:10" x14ac:dyDescent="0.25">
      <c r="D12" t="s">
        <v>800</v>
      </c>
      <c r="E12" s="154" t="s">
        <v>801</v>
      </c>
      <c r="G12" t="s">
        <v>802</v>
      </c>
    </row>
    <row r="13" spans="4:10" x14ac:dyDescent="0.25">
      <c r="D13" t="s">
        <v>803</v>
      </c>
      <c r="G13" s="3" t="s">
        <v>759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6"/>
  <sheetViews>
    <sheetView workbookViewId="0"/>
  </sheetViews>
  <sheetFormatPr defaultRowHeight="15" x14ac:dyDescent="0.25"/>
  <cols>
    <col min="1" max="1" width="16.28515625" bestFit="1" customWidth="1"/>
    <col min="2" max="2" width="9.5703125" bestFit="1" customWidth="1"/>
    <col min="3" max="3" width="44.140625" bestFit="1" customWidth="1"/>
    <col min="4" max="4" width="38.42578125" bestFit="1" customWidth="1"/>
    <col min="7" max="7" width="14.85546875" bestFit="1" customWidth="1"/>
  </cols>
  <sheetData>
    <row r="1" spans="1:11" x14ac:dyDescent="0.25">
      <c r="A1" s="20" t="s">
        <v>804</v>
      </c>
      <c r="C1" s="1" t="s">
        <v>805</v>
      </c>
      <c r="D1" s="1" t="s">
        <v>806</v>
      </c>
    </row>
    <row r="2" spans="1:11" x14ac:dyDescent="0.25">
      <c r="B2" s="3" t="s">
        <v>39</v>
      </c>
      <c r="C2" t="s">
        <v>807</v>
      </c>
      <c r="D2" t="s">
        <v>808</v>
      </c>
      <c r="G2" t="s">
        <v>147</v>
      </c>
    </row>
    <row r="3" spans="1:11" x14ac:dyDescent="0.25">
      <c r="B3" s="3" t="s">
        <v>46</v>
      </c>
      <c r="C3" t="s">
        <v>809</v>
      </c>
      <c r="D3" t="s">
        <v>810</v>
      </c>
      <c r="G3" t="s">
        <v>13</v>
      </c>
    </row>
    <row r="4" spans="1:11" x14ac:dyDescent="0.25">
      <c r="B4" s="3" t="s">
        <v>81</v>
      </c>
      <c r="C4" s="22" t="s">
        <v>721</v>
      </c>
      <c r="D4" s="22" t="s">
        <v>811</v>
      </c>
      <c r="G4" t="s">
        <v>812</v>
      </c>
    </row>
    <row r="5" spans="1:11" x14ac:dyDescent="0.25">
      <c r="B5" s="3" t="s">
        <v>86</v>
      </c>
      <c r="C5" t="s">
        <v>813</v>
      </c>
      <c r="D5" t="s">
        <v>814</v>
      </c>
      <c r="G5" t="s">
        <v>815</v>
      </c>
    </row>
    <row r="7" spans="1:11" x14ac:dyDescent="0.25">
      <c r="B7" s="3" t="s">
        <v>816</v>
      </c>
      <c r="C7" t="s">
        <v>817</v>
      </c>
      <c r="D7" t="s">
        <v>818</v>
      </c>
    </row>
    <row r="8" spans="1:11" ht="45" x14ac:dyDescent="0.25">
      <c r="C8" s="21" t="s">
        <v>819</v>
      </c>
      <c r="D8" s="21" t="s">
        <v>820</v>
      </c>
    </row>
    <row r="9" spans="1:11" x14ac:dyDescent="0.25">
      <c r="C9" s="21" t="s">
        <v>821</v>
      </c>
      <c r="D9" s="5"/>
    </row>
    <row r="11" spans="1:11" x14ac:dyDescent="0.25">
      <c r="B11" t="s">
        <v>577</v>
      </c>
      <c r="C11" s="1" t="s">
        <v>822</v>
      </c>
      <c r="D11" s="1" t="s">
        <v>823</v>
      </c>
      <c r="G11" s="53"/>
      <c r="H11" s="53"/>
      <c r="I11" s="53"/>
      <c r="J11" s="53"/>
      <c r="K11" s="53"/>
    </row>
    <row r="12" spans="1:11" x14ac:dyDescent="0.25">
      <c r="B12" s="22" t="s">
        <v>721</v>
      </c>
      <c r="C12" t="s">
        <v>824</v>
      </c>
      <c r="G12" s="148">
        <v>43834</v>
      </c>
      <c r="K12" t="s">
        <v>11</v>
      </c>
    </row>
    <row r="13" spans="1:11" x14ac:dyDescent="0.25">
      <c r="B13">
        <v>1</v>
      </c>
      <c r="C13" t="s">
        <v>825</v>
      </c>
      <c r="D13" t="s">
        <v>826</v>
      </c>
      <c r="G13" t="s">
        <v>827</v>
      </c>
      <c r="K13" s="36" t="s">
        <v>828</v>
      </c>
    </row>
    <row r="14" spans="1:11" x14ac:dyDescent="0.25">
      <c r="B14">
        <v>2</v>
      </c>
      <c r="C14" t="s">
        <v>829</v>
      </c>
      <c r="D14" t="s">
        <v>830</v>
      </c>
    </row>
    <row r="15" spans="1:11" x14ac:dyDescent="0.25">
      <c r="B15">
        <v>3</v>
      </c>
      <c r="C15" t="s">
        <v>831</v>
      </c>
      <c r="D15" t="s">
        <v>826</v>
      </c>
    </row>
    <row r="16" spans="1:11" x14ac:dyDescent="0.25">
      <c r="B16">
        <v>4</v>
      </c>
      <c r="C16" t="s">
        <v>832</v>
      </c>
      <c r="D16" t="s">
        <v>826</v>
      </c>
    </row>
    <row r="17" spans="2:8" x14ac:dyDescent="0.25">
      <c r="B17">
        <v>5</v>
      </c>
      <c r="C17" t="s">
        <v>833</v>
      </c>
      <c r="D17" t="s">
        <v>830</v>
      </c>
    </row>
    <row r="20" spans="2:8" x14ac:dyDescent="0.25">
      <c r="C20" t="s">
        <v>834</v>
      </c>
    </row>
    <row r="24" spans="2:8" x14ac:dyDescent="0.25">
      <c r="H24" t="s">
        <v>835</v>
      </c>
    </row>
    <row r="25" spans="2:8" x14ac:dyDescent="0.25">
      <c r="H25" t="s">
        <v>836</v>
      </c>
    </row>
    <row r="26" spans="2:8" x14ac:dyDescent="0.25">
      <c r="H26" t="s">
        <v>837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D12"/>
  <sheetViews>
    <sheetView workbookViewId="0">
      <selection activeCell="C19" sqref="C19"/>
    </sheetView>
  </sheetViews>
  <sheetFormatPr defaultRowHeight="15" x14ac:dyDescent="0.25"/>
  <cols>
    <col min="3" max="3" width="41.5703125" customWidth="1"/>
    <col min="4" max="4" width="30.5703125" customWidth="1"/>
  </cols>
  <sheetData>
    <row r="1" spans="2:4" x14ac:dyDescent="0.25">
      <c r="C1" t="s">
        <v>838</v>
      </c>
    </row>
    <row r="2" spans="2:4" x14ac:dyDescent="0.25">
      <c r="C2" s="23" t="s">
        <v>839</v>
      </c>
      <c r="D2" s="23" t="s">
        <v>840</v>
      </c>
    </row>
    <row r="3" spans="2:4" ht="45" x14ac:dyDescent="0.25">
      <c r="C3" s="150" t="s">
        <v>841</v>
      </c>
      <c r="D3" s="12" t="s">
        <v>340</v>
      </c>
    </row>
    <row r="4" spans="2:4" x14ac:dyDescent="0.25">
      <c r="C4" s="12" t="s">
        <v>842</v>
      </c>
      <c r="D4" s="12" t="s">
        <v>843</v>
      </c>
    </row>
    <row r="5" spans="2:4" x14ac:dyDescent="0.25">
      <c r="C5" s="12" t="s">
        <v>844</v>
      </c>
      <c r="D5" s="12" t="s">
        <v>845</v>
      </c>
    </row>
    <row r="6" spans="2:4" x14ac:dyDescent="0.25">
      <c r="C6" s="12" t="s">
        <v>846</v>
      </c>
      <c r="D6" s="12" t="s">
        <v>847</v>
      </c>
    </row>
    <row r="8" spans="2:4" x14ac:dyDescent="0.25">
      <c r="B8" t="s">
        <v>848</v>
      </c>
      <c r="C8" t="s">
        <v>849</v>
      </c>
      <c r="D8" t="s">
        <v>850</v>
      </c>
    </row>
    <row r="9" spans="2:4" x14ac:dyDescent="0.25">
      <c r="C9" t="s">
        <v>851</v>
      </c>
    </row>
    <row r="10" spans="2:4" x14ac:dyDescent="0.25">
      <c r="C10" t="s">
        <v>852</v>
      </c>
    </row>
    <row r="11" spans="2:4" x14ac:dyDescent="0.25">
      <c r="C11" t="s">
        <v>853</v>
      </c>
    </row>
    <row r="12" spans="2:4" x14ac:dyDescent="0.25">
      <c r="C12" t="s">
        <v>854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"/>
  <sheetViews>
    <sheetView workbookViewId="0">
      <selection activeCell="B20" sqref="B20"/>
    </sheetView>
  </sheetViews>
  <sheetFormatPr defaultRowHeight="15" x14ac:dyDescent="0.25"/>
  <cols>
    <col min="1" max="1" width="20.28515625" bestFit="1" customWidth="1"/>
    <col min="2" max="2" width="73.140625" bestFit="1" customWidth="1"/>
  </cols>
  <sheetData>
    <row r="1" spans="1:11" x14ac:dyDescent="0.25">
      <c r="A1" t="s">
        <v>855</v>
      </c>
    </row>
    <row r="2" spans="1:11" x14ac:dyDescent="0.25">
      <c r="A2" t="s">
        <v>856</v>
      </c>
    </row>
    <row r="3" spans="1:11" x14ac:dyDescent="0.25">
      <c r="A3" s="5" t="s">
        <v>857</v>
      </c>
      <c r="B3" t="s">
        <v>858</v>
      </c>
      <c r="C3" t="s">
        <v>859</v>
      </c>
      <c r="F3" s="30" t="s">
        <v>826</v>
      </c>
      <c r="G3" t="s">
        <v>860</v>
      </c>
    </row>
    <row r="4" spans="1:11" ht="36" customHeight="1" x14ac:dyDescent="0.25">
      <c r="A4" s="25" t="s">
        <v>861</v>
      </c>
      <c r="B4" s="24" t="s">
        <v>862</v>
      </c>
      <c r="D4" t="s">
        <v>863</v>
      </c>
      <c r="G4" t="s">
        <v>864</v>
      </c>
      <c r="K4" t="s">
        <v>865</v>
      </c>
    </row>
    <row r="5" spans="1:11" x14ac:dyDescent="0.25">
      <c r="A5" s="5" t="s">
        <v>866</v>
      </c>
      <c r="B5" t="s">
        <v>867</v>
      </c>
      <c r="D5" t="s">
        <v>644</v>
      </c>
      <c r="F5" t="s">
        <v>868</v>
      </c>
      <c r="I5" t="s">
        <v>869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2:T24"/>
  <sheetViews>
    <sheetView workbookViewId="0">
      <selection activeCell="T21" sqref="T21"/>
    </sheetView>
  </sheetViews>
  <sheetFormatPr defaultRowHeight="15" x14ac:dyDescent="0.25"/>
  <sheetData>
    <row r="12" spans="12:20" x14ac:dyDescent="0.25">
      <c r="M12" t="s">
        <v>91</v>
      </c>
      <c r="O12" t="s">
        <v>92</v>
      </c>
      <c r="P12" t="s">
        <v>50</v>
      </c>
    </row>
    <row r="16" spans="12:20" x14ac:dyDescent="0.25">
      <c r="L16" s="36" t="s">
        <v>93</v>
      </c>
      <c r="M16" t="s">
        <v>94</v>
      </c>
      <c r="P16" t="s">
        <v>95</v>
      </c>
      <c r="Q16" t="s">
        <v>96</v>
      </c>
      <c r="S16" t="s">
        <v>97</v>
      </c>
      <c r="T16" t="s">
        <v>98</v>
      </c>
    </row>
    <row r="17" spans="13:20" x14ac:dyDescent="0.25">
      <c r="M17" t="s">
        <v>99</v>
      </c>
      <c r="Q17" t="s">
        <v>100</v>
      </c>
      <c r="S17" t="s">
        <v>101</v>
      </c>
      <c r="T17" t="s">
        <v>102</v>
      </c>
    </row>
    <row r="20" spans="13:20" x14ac:dyDescent="0.25">
      <c r="M20" t="s">
        <v>103</v>
      </c>
      <c r="N20" t="s">
        <v>104</v>
      </c>
    </row>
    <row r="21" spans="13:20" x14ac:dyDescent="0.25">
      <c r="N21" t="s">
        <v>105</v>
      </c>
    </row>
    <row r="22" spans="13:20" x14ac:dyDescent="0.25">
      <c r="N22" t="s">
        <v>106</v>
      </c>
    </row>
    <row r="23" spans="13:20" x14ac:dyDescent="0.25">
      <c r="N23" t="s">
        <v>107</v>
      </c>
    </row>
    <row r="24" spans="13:20" x14ac:dyDescent="0.25">
      <c r="N24" t="s">
        <v>108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33"/>
  <sheetViews>
    <sheetView zoomScaleNormal="100" workbookViewId="0">
      <selection activeCell="F14" sqref="F14"/>
    </sheetView>
  </sheetViews>
  <sheetFormatPr defaultRowHeight="15" x14ac:dyDescent="0.25"/>
  <cols>
    <col min="1" max="1" width="13.85546875" customWidth="1"/>
    <col min="2" max="2" width="22.42578125" customWidth="1"/>
    <col min="3" max="3" width="10.85546875" customWidth="1"/>
    <col min="4" max="4" width="11.7109375" customWidth="1"/>
    <col min="8" max="8" width="18.28515625" bestFit="1" customWidth="1"/>
    <col min="20" max="20" width="11.85546875" customWidth="1"/>
  </cols>
  <sheetData>
    <row r="1" spans="1:28" x14ac:dyDescent="0.25">
      <c r="H1" s="3" t="s">
        <v>870</v>
      </c>
      <c r="N1" t="s">
        <v>871</v>
      </c>
      <c r="R1">
        <v>1</v>
      </c>
      <c r="S1" t="s">
        <v>872</v>
      </c>
    </row>
    <row r="2" spans="1:28" x14ac:dyDescent="0.25">
      <c r="R2">
        <v>2</v>
      </c>
      <c r="S2" t="s">
        <v>873</v>
      </c>
    </row>
    <row r="3" spans="1:28" x14ac:dyDescent="0.25">
      <c r="H3" s="3" t="s">
        <v>874</v>
      </c>
      <c r="I3" s="5" t="s">
        <v>875</v>
      </c>
      <c r="P3" t="s">
        <v>876</v>
      </c>
    </row>
    <row r="4" spans="1:28" x14ac:dyDescent="0.25">
      <c r="A4" t="s">
        <v>877</v>
      </c>
    </row>
    <row r="5" spans="1:28" x14ac:dyDescent="0.25">
      <c r="A5" t="s">
        <v>878</v>
      </c>
      <c r="C5" s="32" t="s">
        <v>879</v>
      </c>
    </row>
    <row r="6" spans="1:28" ht="30" x14ac:dyDescent="0.25">
      <c r="H6" s="151" t="s">
        <v>880</v>
      </c>
      <c r="I6" t="s">
        <v>881</v>
      </c>
    </row>
    <row r="7" spans="1:28" x14ac:dyDescent="0.25">
      <c r="I7" t="s">
        <v>882</v>
      </c>
      <c r="Q7" t="s">
        <v>883</v>
      </c>
      <c r="U7" s="30" t="s">
        <v>826</v>
      </c>
    </row>
    <row r="8" spans="1:28" s="47" customFormat="1" ht="60" x14ac:dyDescent="0.25">
      <c r="A8" s="54" t="s">
        <v>884</v>
      </c>
      <c r="B8" s="55" t="s">
        <v>885</v>
      </c>
      <c r="C8" s="55" t="s">
        <v>886</v>
      </c>
      <c r="D8" s="59" t="s">
        <v>887</v>
      </c>
      <c r="I8" t="s">
        <v>888</v>
      </c>
    </row>
    <row r="9" spans="1:28" x14ac:dyDescent="0.25">
      <c r="A9" s="49" t="s">
        <v>315</v>
      </c>
      <c r="B9" s="50" t="s">
        <v>408</v>
      </c>
      <c r="C9" s="50" t="s">
        <v>889</v>
      </c>
      <c r="D9" s="205" t="s">
        <v>890</v>
      </c>
      <c r="I9" t="s">
        <v>891</v>
      </c>
      <c r="R9" t="s">
        <v>892</v>
      </c>
      <c r="W9" s="30" t="s">
        <v>826</v>
      </c>
      <c r="X9" s="85" t="s">
        <v>893</v>
      </c>
      <c r="Y9" s="3"/>
      <c r="Z9" s="3" t="s">
        <v>894</v>
      </c>
      <c r="AA9" s="3"/>
      <c r="AB9" s="3" t="s">
        <v>895</v>
      </c>
    </row>
    <row r="10" spans="1:28" x14ac:dyDescent="0.25">
      <c r="A10" s="16"/>
      <c r="B10" s="5" t="s">
        <v>896</v>
      </c>
      <c r="D10" s="206"/>
      <c r="I10" t="s">
        <v>897</v>
      </c>
    </row>
    <row r="11" spans="1:28" x14ac:dyDescent="0.25">
      <c r="A11" s="51"/>
      <c r="B11" s="52" t="s">
        <v>898</v>
      </c>
      <c r="C11" s="53"/>
      <c r="D11" s="207"/>
      <c r="I11" t="s">
        <v>899</v>
      </c>
      <c r="T11" t="s">
        <v>900</v>
      </c>
      <c r="X11" s="30" t="s">
        <v>826</v>
      </c>
      <c r="Y11" t="s">
        <v>88</v>
      </c>
    </row>
    <row r="12" spans="1:28" ht="45" x14ac:dyDescent="0.25">
      <c r="A12" s="56" t="s">
        <v>901</v>
      </c>
      <c r="B12" s="57" t="s">
        <v>902</v>
      </c>
      <c r="C12" s="58"/>
      <c r="D12" s="59" t="s">
        <v>903</v>
      </c>
      <c r="I12" t="s">
        <v>904</v>
      </c>
    </row>
    <row r="13" spans="1:28" ht="30.6" customHeight="1" x14ac:dyDescent="0.25">
      <c r="A13" s="32" t="s">
        <v>879</v>
      </c>
      <c r="I13" s="1" t="s">
        <v>905</v>
      </c>
      <c r="J13" s="208" t="s">
        <v>906</v>
      </c>
      <c r="K13" s="208"/>
      <c r="L13" s="208"/>
      <c r="M13" s="208"/>
      <c r="N13" s="208"/>
      <c r="O13" s="1" t="s">
        <v>907</v>
      </c>
    </row>
    <row r="14" spans="1:28" x14ac:dyDescent="0.25">
      <c r="A14" s="60" t="s">
        <v>881</v>
      </c>
      <c r="B14" s="60" t="s">
        <v>908</v>
      </c>
      <c r="C14" s="60" t="s">
        <v>909</v>
      </c>
      <c r="J14" s="61">
        <v>43834</v>
      </c>
      <c r="N14" t="s">
        <v>910</v>
      </c>
    </row>
    <row r="15" spans="1:28" x14ac:dyDescent="0.25">
      <c r="A15" s="60" t="s">
        <v>888</v>
      </c>
      <c r="B15" s="60" t="s">
        <v>911</v>
      </c>
      <c r="C15" s="60" t="s">
        <v>911</v>
      </c>
    </row>
    <row r="16" spans="1:28" x14ac:dyDescent="0.25">
      <c r="A16" s="60" t="s">
        <v>897</v>
      </c>
      <c r="B16" s="60" t="s">
        <v>912</v>
      </c>
      <c r="C16" s="60" t="s">
        <v>913</v>
      </c>
      <c r="I16" t="s">
        <v>914</v>
      </c>
    </row>
    <row r="17" spans="1:21" x14ac:dyDescent="0.25">
      <c r="A17" s="60" t="s">
        <v>904</v>
      </c>
      <c r="B17" s="60" t="s">
        <v>915</v>
      </c>
      <c r="C17" s="60" t="s">
        <v>916</v>
      </c>
      <c r="I17" t="s">
        <v>917</v>
      </c>
    </row>
    <row r="18" spans="1:21" x14ac:dyDescent="0.25">
      <c r="A18" s="60" t="s">
        <v>914</v>
      </c>
    </row>
    <row r="20" spans="1:21" ht="30" x14ac:dyDescent="0.25">
      <c r="H20" s="151" t="s">
        <v>918</v>
      </c>
      <c r="I20" s="60" t="s">
        <v>908</v>
      </c>
    </row>
    <row r="21" spans="1:21" x14ac:dyDescent="0.25">
      <c r="I21" t="s">
        <v>919</v>
      </c>
      <c r="N21" t="s">
        <v>920</v>
      </c>
      <c r="Q21" t="s">
        <v>921</v>
      </c>
      <c r="S21" s="30" t="s">
        <v>826</v>
      </c>
    </row>
    <row r="22" spans="1:21" x14ac:dyDescent="0.25">
      <c r="N22" t="s">
        <v>922</v>
      </c>
      <c r="Q22" t="s">
        <v>923</v>
      </c>
      <c r="T22" s="30" t="s">
        <v>826</v>
      </c>
    </row>
    <row r="23" spans="1:21" x14ac:dyDescent="0.25">
      <c r="I23" s="60" t="s">
        <v>911</v>
      </c>
    </row>
    <row r="24" spans="1:21" x14ac:dyDescent="0.25">
      <c r="I24" t="s">
        <v>924</v>
      </c>
    </row>
    <row r="25" spans="1:21" x14ac:dyDescent="0.25">
      <c r="N25" t="s">
        <v>925</v>
      </c>
      <c r="O25" t="s">
        <v>926</v>
      </c>
      <c r="U25" s="30" t="s">
        <v>826</v>
      </c>
    </row>
    <row r="26" spans="1:21" x14ac:dyDescent="0.25">
      <c r="I26" s="60" t="s">
        <v>912</v>
      </c>
    </row>
    <row r="27" spans="1:21" x14ac:dyDescent="0.25">
      <c r="I27" t="s">
        <v>927</v>
      </c>
    </row>
    <row r="28" spans="1:21" x14ac:dyDescent="0.25">
      <c r="N28" t="s">
        <v>925</v>
      </c>
      <c r="O28" t="s">
        <v>928</v>
      </c>
      <c r="U28" t="s">
        <v>929</v>
      </c>
    </row>
    <row r="29" spans="1:21" x14ac:dyDescent="0.25">
      <c r="O29" t="s">
        <v>930</v>
      </c>
    </row>
    <row r="30" spans="1:21" x14ac:dyDescent="0.25">
      <c r="I30" s="60" t="s">
        <v>915</v>
      </c>
    </row>
    <row r="31" spans="1:21" x14ac:dyDescent="0.25">
      <c r="I31" t="s">
        <v>931</v>
      </c>
    </row>
    <row r="32" spans="1:21" x14ac:dyDescent="0.25">
      <c r="N32" t="s">
        <v>932</v>
      </c>
    </row>
    <row r="33" spans="14:14" x14ac:dyDescent="0.25">
      <c r="N33" t="s">
        <v>933</v>
      </c>
    </row>
  </sheetData>
  <mergeCells count="2">
    <mergeCell ref="D9:D11"/>
    <mergeCell ref="J13:N1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24"/>
  <sheetViews>
    <sheetView zoomScaleNormal="100" workbookViewId="0">
      <selection activeCell="F21" sqref="F21"/>
    </sheetView>
  </sheetViews>
  <sheetFormatPr defaultRowHeight="15" x14ac:dyDescent="0.25"/>
  <cols>
    <col min="3" max="3" width="9.7109375" customWidth="1"/>
    <col min="5" max="5" width="40.140625" customWidth="1"/>
    <col min="6" max="6" width="25.5703125" bestFit="1" customWidth="1"/>
    <col min="7" max="7" width="8.7109375" customWidth="1"/>
    <col min="11" max="11" width="19.5703125" customWidth="1"/>
    <col min="12" max="12" width="21.5703125" bestFit="1" customWidth="1"/>
    <col min="13" max="13" width="41.42578125" bestFit="1" customWidth="1"/>
    <col min="14" max="14" width="11" bestFit="1" customWidth="1"/>
    <col min="18" max="18" width="10" bestFit="1" customWidth="1"/>
  </cols>
  <sheetData>
    <row r="1" spans="2:21" x14ac:dyDescent="0.25">
      <c r="F1" t="s">
        <v>934</v>
      </c>
    </row>
    <row r="2" spans="2:21" x14ac:dyDescent="0.25">
      <c r="L2" t="s">
        <v>935</v>
      </c>
      <c r="M2" t="s">
        <v>936</v>
      </c>
    </row>
    <row r="3" spans="2:21" x14ac:dyDescent="0.25">
      <c r="F3" s="3" t="s">
        <v>937</v>
      </c>
      <c r="L3" s="60" t="s">
        <v>908</v>
      </c>
      <c r="M3" t="s">
        <v>938</v>
      </c>
    </row>
    <row r="4" spans="2:21" x14ac:dyDescent="0.25">
      <c r="L4" s="60" t="s">
        <v>911</v>
      </c>
      <c r="M4" t="s">
        <v>939</v>
      </c>
      <c r="O4" t="s">
        <v>940</v>
      </c>
      <c r="Q4" t="s">
        <v>233</v>
      </c>
      <c r="R4" t="s">
        <v>941</v>
      </c>
      <c r="S4" t="s">
        <v>942</v>
      </c>
      <c r="T4" t="s">
        <v>943</v>
      </c>
    </row>
    <row r="5" spans="2:21" x14ac:dyDescent="0.25">
      <c r="L5" s="60" t="s">
        <v>944</v>
      </c>
      <c r="M5" t="s">
        <v>945</v>
      </c>
      <c r="S5" t="s">
        <v>946</v>
      </c>
      <c r="T5" t="s">
        <v>43</v>
      </c>
    </row>
    <row r="6" spans="2:21" x14ac:dyDescent="0.25">
      <c r="L6" s="60" t="s">
        <v>947</v>
      </c>
      <c r="M6" t="s">
        <v>948</v>
      </c>
      <c r="S6" t="s">
        <v>949</v>
      </c>
      <c r="T6" t="s">
        <v>529</v>
      </c>
      <c r="U6" t="s">
        <v>950</v>
      </c>
    </row>
    <row r="7" spans="2:21" ht="15.75" thickBot="1" x14ac:dyDescent="0.3">
      <c r="C7" s="3" t="s">
        <v>951</v>
      </c>
      <c r="D7" s="3"/>
      <c r="E7" s="3"/>
      <c r="F7" s="3" t="s">
        <v>952</v>
      </c>
      <c r="G7" s="3"/>
      <c r="J7" s="85" t="s">
        <v>953</v>
      </c>
      <c r="S7" t="s">
        <v>954</v>
      </c>
      <c r="T7" s="143" t="s">
        <v>117</v>
      </c>
    </row>
    <row r="8" spans="2:21" ht="15.75" thickTop="1" x14ac:dyDescent="0.25">
      <c r="J8" t="s">
        <v>955</v>
      </c>
    </row>
    <row r="9" spans="2:21" x14ac:dyDescent="0.25">
      <c r="J9" t="s">
        <v>956</v>
      </c>
      <c r="L9" s="60" t="s">
        <v>957</v>
      </c>
      <c r="Q9" t="s">
        <v>958</v>
      </c>
      <c r="R9" s="1">
        <f>50-5</f>
        <v>45</v>
      </c>
    </row>
    <row r="10" spans="2:21" x14ac:dyDescent="0.25">
      <c r="B10" t="s">
        <v>959</v>
      </c>
      <c r="D10" t="s">
        <v>960</v>
      </c>
      <c r="J10" t="s">
        <v>961</v>
      </c>
      <c r="L10" t="s">
        <v>962</v>
      </c>
      <c r="N10" t="s">
        <v>963</v>
      </c>
    </row>
    <row r="11" spans="2:21" x14ac:dyDescent="0.25">
      <c r="J11" t="s">
        <v>964</v>
      </c>
      <c r="L11" t="s">
        <v>965</v>
      </c>
      <c r="N11" t="s">
        <v>966</v>
      </c>
    </row>
    <row r="12" spans="2:21" x14ac:dyDescent="0.25">
      <c r="F12" t="s">
        <v>967</v>
      </c>
      <c r="G12" t="s">
        <v>968</v>
      </c>
      <c r="I12" t="s">
        <v>969</v>
      </c>
      <c r="J12" t="s">
        <v>970</v>
      </c>
    </row>
    <row r="13" spans="2:21" x14ac:dyDescent="0.25">
      <c r="C13" t="s">
        <v>971</v>
      </c>
      <c r="J13" t="s">
        <v>972</v>
      </c>
      <c r="L13" t="s">
        <v>973</v>
      </c>
    </row>
    <row r="14" spans="2:21" x14ac:dyDescent="0.25">
      <c r="C14" t="s">
        <v>974</v>
      </c>
      <c r="F14" t="s">
        <v>975</v>
      </c>
      <c r="L14" t="s">
        <v>976</v>
      </c>
    </row>
    <row r="15" spans="2:21" x14ac:dyDescent="0.25">
      <c r="C15" s="152" t="s">
        <v>977</v>
      </c>
      <c r="F15" t="s">
        <v>978</v>
      </c>
      <c r="L15" t="s">
        <v>979</v>
      </c>
    </row>
    <row r="16" spans="2:21" x14ac:dyDescent="0.25">
      <c r="C16" s="1" t="s">
        <v>980</v>
      </c>
      <c r="F16" t="s">
        <v>981</v>
      </c>
    </row>
    <row r="17" spans="1:6" x14ac:dyDescent="0.25">
      <c r="D17" t="s">
        <v>982</v>
      </c>
      <c r="F17" t="s">
        <v>983</v>
      </c>
    </row>
    <row r="18" spans="1:6" x14ac:dyDescent="0.25">
      <c r="F18" t="s">
        <v>984</v>
      </c>
    </row>
    <row r="19" spans="1:6" x14ac:dyDescent="0.25">
      <c r="F19" t="s">
        <v>985</v>
      </c>
    </row>
    <row r="21" spans="1:6" ht="45" x14ac:dyDescent="0.25">
      <c r="C21" s="48" t="s">
        <v>986</v>
      </c>
      <c r="E21" s="62" t="s">
        <v>987</v>
      </c>
    </row>
    <row r="22" spans="1:6" x14ac:dyDescent="0.25">
      <c r="A22" t="s">
        <v>988</v>
      </c>
    </row>
    <row r="23" spans="1:6" x14ac:dyDescent="0.25">
      <c r="A23" s="32" t="s">
        <v>989</v>
      </c>
    </row>
    <row r="24" spans="1:6" x14ac:dyDescent="0.25">
      <c r="A24" s="32" t="s">
        <v>990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6"/>
  <sheetViews>
    <sheetView zoomScale="99" zoomScaleNormal="80" workbookViewId="0">
      <selection activeCell="K12" sqref="K12"/>
    </sheetView>
  </sheetViews>
  <sheetFormatPr defaultRowHeight="15" x14ac:dyDescent="0.25"/>
  <cols>
    <col min="2" max="2" width="10.5703125" customWidth="1"/>
    <col min="8" max="8" width="14" customWidth="1"/>
    <col min="9" max="9" width="15.42578125" customWidth="1"/>
    <col min="10" max="10" width="16" customWidth="1"/>
    <col min="12" max="12" width="43.42578125" customWidth="1"/>
    <col min="14" max="14" width="11.7109375" bestFit="1" customWidth="1"/>
    <col min="15" max="15" width="10.140625" bestFit="1" customWidth="1"/>
    <col min="25" max="25" width="21.7109375" customWidth="1"/>
  </cols>
  <sheetData>
    <row r="1" spans="1:25" ht="45" x14ac:dyDescent="0.25">
      <c r="A1" t="s">
        <v>991</v>
      </c>
      <c r="K1" s="65" t="s">
        <v>992</v>
      </c>
      <c r="L1" s="63" t="s">
        <v>993</v>
      </c>
      <c r="N1" s="66" t="s">
        <v>994</v>
      </c>
    </row>
    <row r="2" spans="1:25" x14ac:dyDescent="0.25">
      <c r="A2">
        <v>1</v>
      </c>
      <c r="B2" t="s">
        <v>995</v>
      </c>
      <c r="M2" s="36" t="s">
        <v>147</v>
      </c>
      <c r="N2" t="s">
        <v>996</v>
      </c>
      <c r="Y2" t="s">
        <v>997</v>
      </c>
    </row>
    <row r="3" spans="1:25" x14ac:dyDescent="0.25">
      <c r="A3">
        <v>2</v>
      </c>
      <c r="B3" t="s">
        <v>998</v>
      </c>
      <c r="M3" s="36" t="s">
        <v>999</v>
      </c>
      <c r="N3" t="s">
        <v>1000</v>
      </c>
    </row>
    <row r="4" spans="1:25" ht="30" x14ac:dyDescent="0.25">
      <c r="I4" s="67" t="s">
        <v>1001</v>
      </c>
      <c r="L4" s="67" t="s">
        <v>1002</v>
      </c>
      <c r="M4" s="70" t="s">
        <v>1003</v>
      </c>
      <c r="N4" s="62" t="s">
        <v>1004</v>
      </c>
    </row>
    <row r="5" spans="1:25" x14ac:dyDescent="0.25">
      <c r="I5" s="3" t="s">
        <v>1005</v>
      </c>
      <c r="M5">
        <v>1</v>
      </c>
      <c r="N5" t="s">
        <v>872</v>
      </c>
    </row>
    <row r="6" spans="1:25" x14ac:dyDescent="0.25">
      <c r="B6" s="3">
        <v>1</v>
      </c>
      <c r="C6" s="3">
        <v>2</v>
      </c>
      <c r="D6" s="3">
        <v>3</v>
      </c>
      <c r="E6" s="3">
        <v>4</v>
      </c>
      <c r="M6">
        <v>2</v>
      </c>
      <c r="N6" t="s">
        <v>873</v>
      </c>
    </row>
    <row r="7" spans="1:25" ht="75" x14ac:dyDescent="0.25">
      <c r="A7" s="64" t="s">
        <v>1006</v>
      </c>
      <c r="B7" s="67" t="s">
        <v>1007</v>
      </c>
      <c r="C7" s="67" t="s">
        <v>1008</v>
      </c>
      <c r="D7" s="67" t="s">
        <v>1007</v>
      </c>
      <c r="E7" s="67" t="s">
        <v>1009</v>
      </c>
      <c r="H7" s="26" t="s">
        <v>1010</v>
      </c>
      <c r="J7" s="69" t="s">
        <v>1011</v>
      </c>
    </row>
    <row r="8" spans="1:25" ht="45" x14ac:dyDescent="0.25">
      <c r="A8" s="64" t="s">
        <v>1012</v>
      </c>
      <c r="B8" s="68" t="s">
        <v>321</v>
      </c>
      <c r="C8" s="68" t="s">
        <v>321</v>
      </c>
      <c r="D8" s="3" t="s">
        <v>283</v>
      </c>
      <c r="E8" s="3" t="s">
        <v>283</v>
      </c>
      <c r="G8" s="64" t="s">
        <v>577</v>
      </c>
      <c r="H8" s="67" t="s">
        <v>1013</v>
      </c>
      <c r="J8" s="69" t="s">
        <v>1014</v>
      </c>
    </row>
    <row r="9" spans="1:25" x14ac:dyDescent="0.25">
      <c r="A9" s="64" t="s">
        <v>1003</v>
      </c>
      <c r="B9" s="30" t="s">
        <v>321</v>
      </c>
      <c r="C9" s="30" t="s">
        <v>283</v>
      </c>
      <c r="D9" s="30" t="s">
        <v>283</v>
      </c>
      <c r="E9" s="30" t="s">
        <v>283</v>
      </c>
    </row>
    <row r="10" spans="1:25" x14ac:dyDescent="0.25">
      <c r="H10" s="1" t="s">
        <v>1015</v>
      </c>
      <c r="I10" s="1" t="s">
        <v>1016</v>
      </c>
    </row>
    <row r="14" spans="1:25" x14ac:dyDescent="0.25">
      <c r="I14" t="s">
        <v>1017</v>
      </c>
      <c r="O14" t="s">
        <v>991</v>
      </c>
    </row>
    <row r="15" spans="1:25" x14ac:dyDescent="0.25">
      <c r="I15" t="s">
        <v>1018</v>
      </c>
      <c r="O15" s="74">
        <v>20</v>
      </c>
    </row>
    <row r="16" spans="1:25" x14ac:dyDescent="0.25">
      <c r="O16" s="74">
        <v>50</v>
      </c>
    </row>
    <row r="17" spans="8:17" x14ac:dyDescent="0.25">
      <c r="H17" t="s">
        <v>1019</v>
      </c>
      <c r="O17" s="74">
        <v>100</v>
      </c>
    </row>
    <row r="18" spans="8:17" x14ac:dyDescent="0.25">
      <c r="H18">
        <v>1</v>
      </c>
      <c r="I18" t="s">
        <v>1020</v>
      </c>
      <c r="O18" s="120">
        <v>10000</v>
      </c>
      <c r="P18" s="153">
        <f>O15+O16+O17+O19+O20</f>
        <v>5670</v>
      </c>
      <c r="Q18" t="s">
        <v>1021</v>
      </c>
    </row>
    <row r="19" spans="8:17" x14ac:dyDescent="0.25">
      <c r="H19">
        <v>2</v>
      </c>
      <c r="I19" t="s">
        <v>1022</v>
      </c>
      <c r="O19" s="74">
        <v>2500</v>
      </c>
    </row>
    <row r="20" spans="8:17" x14ac:dyDescent="0.25">
      <c r="H20">
        <v>3</v>
      </c>
      <c r="I20" t="s">
        <v>1023</v>
      </c>
      <c r="O20" s="74">
        <v>3000</v>
      </c>
    </row>
    <row r="21" spans="8:17" x14ac:dyDescent="0.25">
      <c r="H21">
        <v>4</v>
      </c>
      <c r="I21" t="s">
        <v>1024</v>
      </c>
      <c r="O21" s="120">
        <f>SUM(O15:O20)</f>
        <v>15670</v>
      </c>
      <c r="P21" t="s">
        <v>1025</v>
      </c>
    </row>
    <row r="22" spans="8:17" x14ac:dyDescent="0.25">
      <c r="H22">
        <v>5</v>
      </c>
      <c r="I22" t="s">
        <v>1026</v>
      </c>
    </row>
    <row r="24" spans="8:17" ht="90" x14ac:dyDescent="0.25">
      <c r="K24" s="64" t="s">
        <v>1027</v>
      </c>
      <c r="L24" s="63" t="s">
        <v>1028</v>
      </c>
    </row>
    <row r="25" spans="8:17" ht="120" x14ac:dyDescent="0.25">
      <c r="K25" s="64" t="s">
        <v>1029</v>
      </c>
      <c r="L25" s="63" t="s">
        <v>1030</v>
      </c>
    </row>
    <row r="26" spans="8:17" ht="90" x14ac:dyDescent="0.25">
      <c r="K26" s="64" t="s">
        <v>1031</v>
      </c>
      <c r="L26" s="63" t="s">
        <v>1032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29"/>
  <sheetViews>
    <sheetView zoomScaleNormal="100" workbookViewId="0">
      <selection activeCell="J22" sqref="J22"/>
    </sheetView>
  </sheetViews>
  <sheetFormatPr defaultRowHeight="15" x14ac:dyDescent="0.25"/>
  <cols>
    <col min="8" max="8" width="15.140625" bestFit="1" customWidth="1"/>
    <col min="10" max="10" width="13.42578125" bestFit="1" customWidth="1"/>
    <col min="12" max="12" width="10.85546875" customWidth="1"/>
    <col min="17" max="17" width="10.28515625" bestFit="1" customWidth="1"/>
    <col min="20" max="20" width="11.140625" style="74" bestFit="1" customWidth="1"/>
  </cols>
  <sheetData>
    <row r="1" spans="1:31" x14ac:dyDescent="0.25">
      <c r="H1" t="s">
        <v>1033</v>
      </c>
      <c r="I1" t="s">
        <v>1034</v>
      </c>
      <c r="J1" t="s">
        <v>1035</v>
      </c>
      <c r="K1" t="s">
        <v>93</v>
      </c>
      <c r="L1" t="s">
        <v>1036</v>
      </c>
    </row>
    <row r="2" spans="1:31" x14ac:dyDescent="0.25">
      <c r="T2" s="74">
        <v>100</v>
      </c>
      <c r="Y2" s="61">
        <v>43469</v>
      </c>
      <c r="AD2" t="s">
        <v>1037</v>
      </c>
    </row>
    <row r="3" spans="1:31" x14ac:dyDescent="0.25">
      <c r="T3" s="74">
        <v>250</v>
      </c>
      <c r="Y3" s="1"/>
      <c r="Z3" s="1"/>
      <c r="AA3" s="1"/>
      <c r="AB3" s="76"/>
      <c r="AC3" s="76"/>
      <c r="AD3" s="76"/>
    </row>
    <row r="4" spans="1:31" x14ac:dyDescent="0.25">
      <c r="D4" t="s">
        <v>1038</v>
      </c>
      <c r="J4" t="s">
        <v>1039</v>
      </c>
      <c r="T4" s="74">
        <v>2500</v>
      </c>
      <c r="Y4" s="197" t="s">
        <v>1040</v>
      </c>
      <c r="Z4" s="197"/>
      <c r="AA4" s="197"/>
      <c r="AB4" t="s">
        <v>1041</v>
      </c>
    </row>
    <row r="5" spans="1:31" x14ac:dyDescent="0.25">
      <c r="E5" s="71" t="s">
        <v>1042</v>
      </c>
      <c r="J5" s="71" t="s">
        <v>1043</v>
      </c>
      <c r="T5" s="74">
        <v>5000</v>
      </c>
      <c r="AB5" s="5" t="s">
        <v>1044</v>
      </c>
      <c r="AE5" s="5" t="s">
        <v>1045</v>
      </c>
    </row>
    <row r="6" spans="1:31" x14ac:dyDescent="0.25">
      <c r="C6" t="s">
        <v>147</v>
      </c>
      <c r="D6" t="s">
        <v>1046</v>
      </c>
      <c r="E6" s="71"/>
      <c r="J6" s="71"/>
      <c r="T6" s="74">
        <v>10000</v>
      </c>
      <c r="AE6" t="s">
        <v>1047</v>
      </c>
    </row>
    <row r="7" spans="1:31" x14ac:dyDescent="0.25">
      <c r="E7" s="71"/>
      <c r="H7" t="s">
        <v>1048</v>
      </c>
      <c r="M7" s="72" t="s">
        <v>1049</v>
      </c>
      <c r="O7" t="s">
        <v>1050</v>
      </c>
      <c r="T7" s="75">
        <v>25000</v>
      </c>
      <c r="AE7" t="s">
        <v>1051</v>
      </c>
    </row>
    <row r="8" spans="1:31" x14ac:dyDescent="0.25">
      <c r="G8" t="s">
        <v>1052</v>
      </c>
      <c r="H8" s="71" t="s">
        <v>1053</v>
      </c>
      <c r="M8" s="71" t="s">
        <v>1054</v>
      </c>
      <c r="T8" s="74">
        <v>20</v>
      </c>
    </row>
    <row r="9" spans="1:31" x14ac:dyDescent="0.25">
      <c r="D9" s="197" t="s">
        <v>1055</v>
      </c>
      <c r="E9" s="197"/>
      <c r="F9" s="197"/>
      <c r="H9" t="s">
        <v>1056</v>
      </c>
      <c r="T9" s="74">
        <v>300</v>
      </c>
    </row>
    <row r="10" spans="1:31" x14ac:dyDescent="0.25">
      <c r="G10" t="s">
        <v>546</v>
      </c>
      <c r="H10" s="32" t="s">
        <v>1057</v>
      </c>
      <c r="T10" s="74">
        <v>7500</v>
      </c>
    </row>
    <row r="11" spans="1:31" x14ac:dyDescent="0.25">
      <c r="H11" s="32" t="s">
        <v>1058</v>
      </c>
      <c r="L11" s="72" t="s">
        <v>1059</v>
      </c>
      <c r="O11" t="s">
        <v>1060</v>
      </c>
      <c r="T11" s="75">
        <v>50000</v>
      </c>
    </row>
    <row r="12" spans="1:31" x14ac:dyDescent="0.25">
      <c r="C12" t="s">
        <v>546</v>
      </c>
      <c r="D12" t="s">
        <v>1061</v>
      </c>
      <c r="H12" s="32" t="s">
        <v>1062</v>
      </c>
      <c r="L12" s="71" t="s">
        <v>1063</v>
      </c>
      <c r="O12" s="71" t="s">
        <v>1064</v>
      </c>
      <c r="T12" s="75">
        <v>100000</v>
      </c>
    </row>
    <row r="13" spans="1:31" x14ac:dyDescent="0.25">
      <c r="C13" t="s">
        <v>1052</v>
      </c>
      <c r="D13" t="s">
        <v>1065</v>
      </c>
      <c r="H13" s="32" t="s">
        <v>1066</v>
      </c>
      <c r="K13">
        <v>1</v>
      </c>
      <c r="L13" s="32" t="s">
        <v>1067</v>
      </c>
      <c r="O13" t="s">
        <v>1068</v>
      </c>
      <c r="V13" t="s">
        <v>1069</v>
      </c>
    </row>
    <row r="14" spans="1:31" x14ac:dyDescent="0.25">
      <c r="K14">
        <v>2</v>
      </c>
      <c r="L14" s="32" t="s">
        <v>1070</v>
      </c>
      <c r="U14" t="s">
        <v>147</v>
      </c>
      <c r="V14" t="s">
        <v>1071</v>
      </c>
    </row>
    <row r="15" spans="1:31" x14ac:dyDescent="0.25">
      <c r="K15">
        <v>3</v>
      </c>
      <c r="L15" s="32" t="s">
        <v>1072</v>
      </c>
      <c r="R15" s="197" t="s">
        <v>13</v>
      </c>
      <c r="S15" s="197"/>
      <c r="U15">
        <v>1</v>
      </c>
      <c r="V15" t="s">
        <v>1073</v>
      </c>
    </row>
    <row r="16" spans="1:31" x14ac:dyDescent="0.25">
      <c r="A16" s="5" t="s">
        <v>1074</v>
      </c>
      <c r="B16" s="5"/>
      <c r="R16" t="s">
        <v>1075</v>
      </c>
      <c r="S16" t="s">
        <v>1076</v>
      </c>
      <c r="U16">
        <v>2</v>
      </c>
      <c r="V16" t="s">
        <v>1077</v>
      </c>
    </row>
    <row r="17" spans="1:22" x14ac:dyDescent="0.25">
      <c r="A17" s="5">
        <v>1</v>
      </c>
      <c r="B17" s="5" t="s">
        <v>1078</v>
      </c>
      <c r="J17">
        <v>1</v>
      </c>
      <c r="K17" t="s">
        <v>1079</v>
      </c>
      <c r="L17" t="s">
        <v>1080</v>
      </c>
      <c r="Q17" t="s">
        <v>1081</v>
      </c>
      <c r="R17" s="91">
        <v>0.25</v>
      </c>
      <c r="S17" s="91">
        <v>0.3</v>
      </c>
      <c r="U17">
        <v>3</v>
      </c>
      <c r="V17" t="s">
        <v>1082</v>
      </c>
    </row>
    <row r="18" spans="1:22" x14ac:dyDescent="0.25">
      <c r="A18" s="5">
        <v>2</v>
      </c>
      <c r="B18" s="5" t="s">
        <v>1083</v>
      </c>
      <c r="J18">
        <v>2</v>
      </c>
      <c r="K18" t="s">
        <v>1084</v>
      </c>
      <c r="Q18" t="s">
        <v>1085</v>
      </c>
      <c r="R18">
        <v>30</v>
      </c>
      <c r="S18">
        <v>60</v>
      </c>
      <c r="U18">
        <v>4</v>
      </c>
      <c r="V18" t="s">
        <v>1086</v>
      </c>
    </row>
    <row r="19" spans="1:22" x14ac:dyDescent="0.25">
      <c r="A19" s="5">
        <v>3</v>
      </c>
      <c r="B19" s="5" t="s">
        <v>1087</v>
      </c>
      <c r="M19" s="64" t="s">
        <v>1088</v>
      </c>
      <c r="N19" s="64" t="s">
        <v>1089</v>
      </c>
      <c r="O19" s="73" t="s">
        <v>1090</v>
      </c>
      <c r="P19" s="64" t="s">
        <v>1091</v>
      </c>
      <c r="U19">
        <v>5</v>
      </c>
      <c r="V19" t="s">
        <v>1092</v>
      </c>
    </row>
    <row r="20" spans="1:22" x14ac:dyDescent="0.25">
      <c r="A20" s="5">
        <v>4</v>
      </c>
      <c r="B20" s="5" t="s">
        <v>1093</v>
      </c>
      <c r="D20" t="s">
        <v>1094</v>
      </c>
      <c r="L20" t="s">
        <v>1095</v>
      </c>
      <c r="M20" s="64" t="s">
        <v>78</v>
      </c>
      <c r="N20" s="64" t="s">
        <v>529</v>
      </c>
      <c r="O20" s="73" t="s">
        <v>1096</v>
      </c>
      <c r="P20" s="64" t="s">
        <v>78</v>
      </c>
      <c r="U20">
        <v>6</v>
      </c>
      <c r="V20" t="s">
        <v>1097</v>
      </c>
    </row>
    <row r="21" spans="1:22" x14ac:dyDescent="0.25">
      <c r="A21" s="5">
        <v>5</v>
      </c>
      <c r="B21" s="5" t="s">
        <v>1098</v>
      </c>
      <c r="D21" t="s">
        <v>1099</v>
      </c>
      <c r="U21">
        <v>7</v>
      </c>
      <c r="V21" t="s">
        <v>1100</v>
      </c>
    </row>
    <row r="22" spans="1:22" x14ac:dyDescent="0.25">
      <c r="A22" s="5">
        <v>6</v>
      </c>
      <c r="B22" s="5" t="s">
        <v>1101</v>
      </c>
      <c r="J22">
        <v>3</v>
      </c>
      <c r="K22" s="32" t="s">
        <v>1102</v>
      </c>
      <c r="U22">
        <v>8</v>
      </c>
      <c r="V22" t="s">
        <v>1103</v>
      </c>
    </row>
    <row r="23" spans="1:22" x14ac:dyDescent="0.25">
      <c r="N23" s="64">
        <v>2019</v>
      </c>
      <c r="O23" s="64">
        <v>2020</v>
      </c>
    </row>
    <row r="24" spans="1:22" x14ac:dyDescent="0.25">
      <c r="M24" t="s">
        <v>1104</v>
      </c>
      <c r="N24" s="64" t="s">
        <v>17</v>
      </c>
      <c r="O24" s="64" t="s">
        <v>18</v>
      </c>
    </row>
    <row r="25" spans="1:22" x14ac:dyDescent="0.25">
      <c r="M25" t="s">
        <v>1105</v>
      </c>
      <c r="N25" s="64" t="s">
        <v>795</v>
      </c>
      <c r="O25" s="73" t="s">
        <v>1106</v>
      </c>
    </row>
    <row r="27" spans="1:22" x14ac:dyDescent="0.25">
      <c r="M27" t="s">
        <v>1107</v>
      </c>
    </row>
    <row r="28" spans="1:22" x14ac:dyDescent="0.25">
      <c r="M28" t="s">
        <v>1108</v>
      </c>
    </row>
    <row r="29" spans="1:22" x14ac:dyDescent="0.25">
      <c r="M29" t="s">
        <v>1109</v>
      </c>
    </row>
  </sheetData>
  <mergeCells count="3">
    <mergeCell ref="D9:F9"/>
    <mergeCell ref="Y4:AA4"/>
    <mergeCell ref="R15:S15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1:Y48"/>
  <sheetViews>
    <sheetView workbookViewId="0">
      <selection activeCell="M21" sqref="M21"/>
    </sheetView>
  </sheetViews>
  <sheetFormatPr defaultRowHeight="15" x14ac:dyDescent="0.25"/>
  <cols>
    <col min="14" max="14" width="13" bestFit="1" customWidth="1"/>
  </cols>
  <sheetData>
    <row r="1" spans="5:25" x14ac:dyDescent="0.25">
      <c r="H1" s="5" t="s">
        <v>1110</v>
      </c>
      <c r="O1" s="79"/>
      <c r="P1" t="s">
        <v>1111</v>
      </c>
    </row>
    <row r="8" spans="5:25" x14ac:dyDescent="0.25">
      <c r="M8" t="s">
        <v>1112</v>
      </c>
      <c r="N8" t="s">
        <v>1113</v>
      </c>
    </row>
    <row r="9" spans="5:25" x14ac:dyDescent="0.25">
      <c r="M9" t="s">
        <v>1114</v>
      </c>
      <c r="N9" t="s">
        <v>1115</v>
      </c>
      <c r="U9" s="61">
        <v>43834</v>
      </c>
      <c r="W9" t="s">
        <v>910</v>
      </c>
    </row>
    <row r="10" spans="5:25" x14ac:dyDescent="0.25">
      <c r="M10" t="s">
        <v>1116</v>
      </c>
      <c r="N10" t="s">
        <v>1047</v>
      </c>
      <c r="O10" t="s">
        <v>1117</v>
      </c>
      <c r="U10" s="125"/>
      <c r="V10" s="125"/>
      <c r="W10" s="125"/>
      <c r="X10" s="125"/>
      <c r="Y10" s="125"/>
    </row>
    <row r="11" spans="5:25" x14ac:dyDescent="0.25">
      <c r="E11" s="5" t="s">
        <v>1118</v>
      </c>
      <c r="M11" t="s">
        <v>1119</v>
      </c>
      <c r="N11">
        <v>10</v>
      </c>
      <c r="V11" t="s">
        <v>1120</v>
      </c>
    </row>
    <row r="12" spans="5:25" x14ac:dyDescent="0.25">
      <c r="E12" s="5" t="s">
        <v>1121</v>
      </c>
      <c r="V12" t="s">
        <v>1122</v>
      </c>
    </row>
    <row r="13" spans="5:25" x14ac:dyDescent="0.25">
      <c r="E13" s="5" t="s">
        <v>1123</v>
      </c>
    </row>
    <row r="14" spans="5:25" x14ac:dyDescent="0.25">
      <c r="E14" t="s">
        <v>1124</v>
      </c>
      <c r="O14" s="209" t="s">
        <v>1125</v>
      </c>
      <c r="P14" s="210"/>
    </row>
    <row r="15" spans="5:25" x14ac:dyDescent="0.25">
      <c r="O15" s="80"/>
      <c r="P15" s="81"/>
    </row>
    <row r="16" spans="5:25" x14ac:dyDescent="0.25">
      <c r="O16" s="80"/>
      <c r="P16" s="83" t="s">
        <v>1126</v>
      </c>
    </row>
    <row r="17" spans="3:16" x14ac:dyDescent="0.25">
      <c r="O17" s="82"/>
      <c r="P17" s="84"/>
    </row>
    <row r="23" spans="3:16" x14ac:dyDescent="0.25">
      <c r="C23" s="5" t="s">
        <v>1127</v>
      </c>
    </row>
    <row r="24" spans="3:16" x14ac:dyDescent="0.25">
      <c r="C24" t="s">
        <v>1128</v>
      </c>
    </row>
    <row r="25" spans="3:16" x14ac:dyDescent="0.25">
      <c r="C25" t="s">
        <v>1129</v>
      </c>
    </row>
    <row r="26" spans="3:16" x14ac:dyDescent="0.25">
      <c r="C26" t="s">
        <v>1130</v>
      </c>
    </row>
    <row r="27" spans="3:16" x14ac:dyDescent="0.25">
      <c r="C27" t="s">
        <v>1131</v>
      </c>
    </row>
    <row r="28" spans="3:16" x14ac:dyDescent="0.25">
      <c r="C28" t="s">
        <v>1132</v>
      </c>
    </row>
    <row r="31" spans="3:16" x14ac:dyDescent="0.25">
      <c r="C31" s="5" t="s">
        <v>1133</v>
      </c>
      <c r="E31" s="5" t="s">
        <v>1134</v>
      </c>
    </row>
    <row r="32" spans="3:16" x14ac:dyDescent="0.25">
      <c r="C32" t="s">
        <v>1135</v>
      </c>
      <c r="E32" t="s">
        <v>1136</v>
      </c>
    </row>
    <row r="33" spans="2:5" x14ac:dyDescent="0.25">
      <c r="C33" t="s">
        <v>1137</v>
      </c>
      <c r="E33" t="s">
        <v>1138</v>
      </c>
    </row>
    <row r="34" spans="2:5" x14ac:dyDescent="0.25">
      <c r="C34" t="s">
        <v>1139</v>
      </c>
      <c r="E34" t="s">
        <v>1140</v>
      </c>
    </row>
    <row r="35" spans="2:5" x14ac:dyDescent="0.25">
      <c r="E35" t="s">
        <v>1141</v>
      </c>
    </row>
    <row r="36" spans="2:5" x14ac:dyDescent="0.25">
      <c r="E36" t="s">
        <v>1142</v>
      </c>
    </row>
    <row r="39" spans="2:5" x14ac:dyDescent="0.25">
      <c r="C39" s="5" t="s">
        <v>1143</v>
      </c>
    </row>
    <row r="40" spans="2:5" x14ac:dyDescent="0.25">
      <c r="B40" s="36" t="s">
        <v>39</v>
      </c>
      <c r="C40" t="s">
        <v>1144</v>
      </c>
    </row>
    <row r="41" spans="2:5" x14ac:dyDescent="0.25">
      <c r="B41" s="36" t="s">
        <v>46</v>
      </c>
      <c r="C41" t="s">
        <v>1145</v>
      </c>
    </row>
    <row r="42" spans="2:5" x14ac:dyDescent="0.25">
      <c r="B42" s="36" t="s">
        <v>81</v>
      </c>
      <c r="C42" t="s">
        <v>1146</v>
      </c>
    </row>
    <row r="43" spans="2:5" x14ac:dyDescent="0.25">
      <c r="B43" s="36"/>
    </row>
    <row r="44" spans="2:5" x14ac:dyDescent="0.25">
      <c r="B44" s="36"/>
    </row>
    <row r="45" spans="2:5" x14ac:dyDescent="0.25">
      <c r="B45" s="36"/>
    </row>
    <row r="46" spans="2:5" x14ac:dyDescent="0.25">
      <c r="B46" s="36"/>
    </row>
    <row r="47" spans="2:5" x14ac:dyDescent="0.25">
      <c r="B47" s="36"/>
    </row>
    <row r="48" spans="2:5" x14ac:dyDescent="0.25">
      <c r="B48" s="36"/>
    </row>
  </sheetData>
  <mergeCells count="1">
    <mergeCell ref="O14:P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82945" r:id="rId4">
          <objectPr defaultSize="0" autoPict="0" r:id="rId5">
            <anchor moveWithCells="1" sizeWithCells="1">
              <from>
                <xdr:col>13</xdr:col>
                <xdr:colOff>571500</xdr:colOff>
                <xdr:row>18</xdr:row>
                <xdr:rowOff>85725</xdr:rowOff>
              </from>
              <to>
                <xdr:col>22</xdr:col>
                <xdr:colOff>466725</xdr:colOff>
                <xdr:row>31</xdr:row>
                <xdr:rowOff>47625</xdr:rowOff>
              </to>
            </anchor>
          </objectPr>
        </oleObject>
      </mc:Choice>
      <mc:Fallback>
        <oleObject progId="Visio.Drawing.11" shapeId="82945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51"/>
  <sheetViews>
    <sheetView workbookViewId="0">
      <selection activeCell="E21" sqref="E21"/>
    </sheetView>
  </sheetViews>
  <sheetFormatPr defaultRowHeight="15" x14ac:dyDescent="0.25"/>
  <cols>
    <col min="1" max="1" width="23.42578125" customWidth="1"/>
    <col min="2" max="2" width="24.7109375" customWidth="1"/>
    <col min="8" max="8" width="10.7109375" bestFit="1" customWidth="1"/>
  </cols>
  <sheetData>
    <row r="1" spans="1:18" x14ac:dyDescent="0.25">
      <c r="H1" t="s">
        <v>1147</v>
      </c>
    </row>
    <row r="4" spans="1:18" x14ac:dyDescent="0.25">
      <c r="B4" s="1" t="s">
        <v>93</v>
      </c>
      <c r="G4" s="1" t="s">
        <v>1148</v>
      </c>
      <c r="Q4" s="1" t="s">
        <v>95</v>
      </c>
    </row>
    <row r="5" spans="1:18" x14ac:dyDescent="0.25">
      <c r="A5">
        <v>1</v>
      </c>
      <c r="B5" t="s">
        <v>1149</v>
      </c>
      <c r="Q5" t="s">
        <v>1150</v>
      </c>
    </row>
    <row r="6" spans="1:18" x14ac:dyDescent="0.25">
      <c r="A6">
        <v>2</v>
      </c>
      <c r="B6" t="s">
        <v>1151</v>
      </c>
      <c r="F6">
        <v>1</v>
      </c>
      <c r="G6" t="s">
        <v>1152</v>
      </c>
      <c r="Q6" s="5">
        <v>1</v>
      </c>
      <c r="R6" s="5" t="s">
        <v>1078</v>
      </c>
    </row>
    <row r="7" spans="1:18" x14ac:dyDescent="0.25">
      <c r="A7">
        <v>3</v>
      </c>
      <c r="B7" t="s">
        <v>1153</v>
      </c>
      <c r="F7">
        <v>2</v>
      </c>
      <c r="G7" t="s">
        <v>1154</v>
      </c>
      <c r="Q7">
        <v>2</v>
      </c>
      <c r="R7" t="s">
        <v>1083</v>
      </c>
    </row>
    <row r="8" spans="1:18" x14ac:dyDescent="0.25">
      <c r="B8" t="s">
        <v>1155</v>
      </c>
      <c r="F8">
        <v>3</v>
      </c>
      <c r="G8" t="s">
        <v>1156</v>
      </c>
      <c r="Q8">
        <v>3</v>
      </c>
      <c r="R8" t="s">
        <v>1101</v>
      </c>
    </row>
    <row r="9" spans="1:18" x14ac:dyDescent="0.25">
      <c r="B9" s="74">
        <v>100</v>
      </c>
      <c r="F9">
        <v>4</v>
      </c>
      <c r="G9" t="s">
        <v>1157</v>
      </c>
    </row>
    <row r="10" spans="1:18" x14ac:dyDescent="0.25">
      <c r="B10" s="74">
        <v>250</v>
      </c>
      <c r="F10">
        <v>5</v>
      </c>
      <c r="G10" t="s">
        <v>1158</v>
      </c>
      <c r="H10" t="s">
        <v>1159</v>
      </c>
      <c r="Q10" s="36" t="s">
        <v>577</v>
      </c>
      <c r="R10" t="s">
        <v>1160</v>
      </c>
    </row>
    <row r="11" spans="1:18" x14ac:dyDescent="0.25">
      <c r="B11" s="74">
        <v>2500</v>
      </c>
      <c r="F11">
        <v>6</v>
      </c>
      <c r="G11" t="s">
        <v>1161</v>
      </c>
      <c r="R11" t="s">
        <v>1162</v>
      </c>
    </row>
    <row r="12" spans="1:18" x14ac:dyDescent="0.25">
      <c r="B12" s="74">
        <v>5000</v>
      </c>
      <c r="R12" t="s">
        <v>1163</v>
      </c>
    </row>
    <row r="13" spans="1:18" x14ac:dyDescent="0.25">
      <c r="B13" s="74">
        <v>10000</v>
      </c>
      <c r="R13" t="s">
        <v>1164</v>
      </c>
    </row>
    <row r="14" spans="1:18" x14ac:dyDescent="0.25">
      <c r="B14" s="75">
        <v>25000</v>
      </c>
      <c r="R14" t="s">
        <v>1165</v>
      </c>
    </row>
    <row r="15" spans="1:18" x14ac:dyDescent="0.25">
      <c r="B15" s="74">
        <v>20</v>
      </c>
      <c r="R15" t="s">
        <v>1166</v>
      </c>
    </row>
    <row r="16" spans="1:18" x14ac:dyDescent="0.25">
      <c r="B16" s="74">
        <v>300</v>
      </c>
    </row>
    <row r="17" spans="2:2" x14ac:dyDescent="0.25">
      <c r="B17" s="74">
        <v>7500</v>
      </c>
    </row>
    <row r="18" spans="2:2" x14ac:dyDescent="0.25">
      <c r="B18" s="75">
        <v>50000</v>
      </c>
    </row>
    <row r="19" spans="2:2" x14ac:dyDescent="0.25">
      <c r="B19" s="75">
        <v>100000</v>
      </c>
    </row>
    <row r="39" spans="1:21" x14ac:dyDescent="0.25">
      <c r="H39" t="s">
        <v>1147</v>
      </c>
    </row>
    <row r="42" spans="1:21" x14ac:dyDescent="0.25">
      <c r="C42" t="s">
        <v>1167</v>
      </c>
      <c r="O42" t="s">
        <v>1168</v>
      </c>
    </row>
    <row r="43" spans="1:21" ht="30.6" customHeight="1" x14ac:dyDescent="0.25">
      <c r="A43" t="s">
        <v>1169</v>
      </c>
      <c r="C43">
        <v>1</v>
      </c>
      <c r="D43" t="s">
        <v>1170</v>
      </c>
      <c r="O43" s="64">
        <v>1</v>
      </c>
      <c r="P43" s="199" t="s">
        <v>1171</v>
      </c>
      <c r="Q43" s="199"/>
      <c r="R43" s="199"/>
      <c r="S43" s="199"/>
      <c r="T43" s="199"/>
      <c r="U43" s="199"/>
    </row>
    <row r="44" spans="1:21" x14ac:dyDescent="0.25">
      <c r="A44" t="s">
        <v>1172</v>
      </c>
      <c r="C44">
        <v>2</v>
      </c>
      <c r="D44" t="s">
        <v>1173</v>
      </c>
      <c r="O44" s="64">
        <v>2</v>
      </c>
      <c r="P44" t="s">
        <v>1174</v>
      </c>
    </row>
    <row r="45" spans="1:21" x14ac:dyDescent="0.25">
      <c r="A45" t="s">
        <v>1175</v>
      </c>
      <c r="C45">
        <v>3</v>
      </c>
      <c r="D45" t="s">
        <v>1176</v>
      </c>
      <c r="O45" t="s">
        <v>1177</v>
      </c>
    </row>
    <row r="46" spans="1:21" x14ac:dyDescent="0.25">
      <c r="A46" t="s">
        <v>1178</v>
      </c>
      <c r="C46">
        <v>4</v>
      </c>
      <c r="D46" t="s">
        <v>1179</v>
      </c>
      <c r="P46" t="s">
        <v>1180</v>
      </c>
    </row>
    <row r="47" spans="1:21" x14ac:dyDescent="0.25">
      <c r="P47" t="s">
        <v>1181</v>
      </c>
    </row>
    <row r="48" spans="1:21" x14ac:dyDescent="0.25">
      <c r="A48" t="s">
        <v>1182</v>
      </c>
      <c r="C48">
        <v>1</v>
      </c>
      <c r="D48" t="s">
        <v>1170</v>
      </c>
      <c r="P48" t="s">
        <v>1183</v>
      </c>
    </row>
    <row r="49" spans="1:16" x14ac:dyDescent="0.25">
      <c r="A49" t="s">
        <v>1184</v>
      </c>
      <c r="C49">
        <v>2</v>
      </c>
      <c r="D49" t="s">
        <v>1173</v>
      </c>
      <c r="P49" t="s">
        <v>1185</v>
      </c>
    </row>
    <row r="50" spans="1:16" x14ac:dyDescent="0.25">
      <c r="A50" t="s">
        <v>1186</v>
      </c>
      <c r="C50">
        <v>3</v>
      </c>
      <c r="D50" t="s">
        <v>1176</v>
      </c>
      <c r="P50" t="s">
        <v>1187</v>
      </c>
    </row>
    <row r="51" spans="1:16" x14ac:dyDescent="0.25">
      <c r="A51" t="s">
        <v>1178</v>
      </c>
      <c r="C51">
        <v>4</v>
      </c>
      <c r="D51" t="s">
        <v>1179</v>
      </c>
      <c r="P51" t="s">
        <v>1188</v>
      </c>
    </row>
  </sheetData>
  <mergeCells count="1">
    <mergeCell ref="P43:U4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W26"/>
  <sheetViews>
    <sheetView workbookViewId="0">
      <selection activeCell="B20" sqref="B20"/>
    </sheetView>
  </sheetViews>
  <sheetFormatPr defaultRowHeight="15" x14ac:dyDescent="0.25"/>
  <cols>
    <col min="16" max="16" width="1.5703125" customWidth="1"/>
    <col min="23" max="23" width="11.140625" bestFit="1" customWidth="1"/>
  </cols>
  <sheetData>
    <row r="1" spans="2:23" x14ac:dyDescent="0.25">
      <c r="G1" t="s">
        <v>1189</v>
      </c>
    </row>
    <row r="3" spans="2:23" x14ac:dyDescent="0.25">
      <c r="Q3" t="s">
        <v>1190</v>
      </c>
    </row>
    <row r="4" spans="2:23" x14ac:dyDescent="0.25">
      <c r="C4" s="77" t="s">
        <v>1191</v>
      </c>
      <c r="D4" s="77"/>
      <c r="M4" s="77" t="s">
        <v>1192</v>
      </c>
      <c r="Q4" t="s">
        <v>1193</v>
      </c>
    </row>
    <row r="5" spans="2:23" x14ac:dyDescent="0.25">
      <c r="C5" s="5" t="s">
        <v>1194</v>
      </c>
      <c r="Q5" t="s">
        <v>1195</v>
      </c>
    </row>
    <row r="6" spans="2:23" x14ac:dyDescent="0.25">
      <c r="B6">
        <v>1</v>
      </c>
      <c r="C6" t="s">
        <v>1196</v>
      </c>
      <c r="M6" t="s">
        <v>1197</v>
      </c>
    </row>
    <row r="7" spans="2:23" x14ac:dyDescent="0.25">
      <c r="B7">
        <v>2</v>
      </c>
      <c r="C7" t="s">
        <v>1198</v>
      </c>
      <c r="M7" t="s">
        <v>1199</v>
      </c>
    </row>
    <row r="8" spans="2:23" x14ac:dyDescent="0.25">
      <c r="B8">
        <v>3</v>
      </c>
      <c r="C8" t="s">
        <v>1200</v>
      </c>
    </row>
    <row r="9" spans="2:23" x14ac:dyDescent="0.25">
      <c r="B9">
        <v>4</v>
      </c>
      <c r="C9" t="s">
        <v>1201</v>
      </c>
    </row>
    <row r="10" spans="2:23" x14ac:dyDescent="0.25">
      <c r="B10">
        <v>5</v>
      </c>
      <c r="C10" t="s">
        <v>1202</v>
      </c>
    </row>
    <row r="11" spans="2:23" x14ac:dyDescent="0.25">
      <c r="W11" t="s">
        <v>1203</v>
      </c>
    </row>
    <row r="12" spans="2:23" x14ac:dyDescent="0.25">
      <c r="W12" t="s">
        <v>1155</v>
      </c>
    </row>
    <row r="13" spans="2:23" x14ac:dyDescent="0.25">
      <c r="D13" s="77" t="s">
        <v>1204</v>
      </c>
      <c r="P13" s="78" t="s">
        <v>1205</v>
      </c>
      <c r="W13" s="74">
        <v>100</v>
      </c>
    </row>
    <row r="14" spans="2:23" x14ac:dyDescent="0.25">
      <c r="W14" s="74">
        <v>250</v>
      </c>
    </row>
    <row r="15" spans="2:23" x14ac:dyDescent="0.25">
      <c r="C15" t="s">
        <v>1206</v>
      </c>
      <c r="W15" s="74">
        <v>2500</v>
      </c>
    </row>
    <row r="16" spans="2:23" x14ac:dyDescent="0.25">
      <c r="C16" t="s">
        <v>1207</v>
      </c>
      <c r="M16" t="s">
        <v>546</v>
      </c>
      <c r="O16" t="s">
        <v>1208</v>
      </c>
      <c r="R16" t="s">
        <v>1052</v>
      </c>
      <c r="T16" t="s">
        <v>1209</v>
      </c>
      <c r="W16" s="74">
        <v>5000</v>
      </c>
    </row>
    <row r="17" spans="3:23" x14ac:dyDescent="0.25">
      <c r="C17" t="s">
        <v>1210</v>
      </c>
      <c r="W17" s="74">
        <v>10000</v>
      </c>
    </row>
    <row r="18" spans="3:23" x14ac:dyDescent="0.25">
      <c r="C18" t="s">
        <v>1211</v>
      </c>
      <c r="N18" s="3" t="s">
        <v>1212</v>
      </c>
      <c r="Q18" s="3" t="s">
        <v>1213</v>
      </c>
      <c r="S18" t="s">
        <v>1214</v>
      </c>
      <c r="W18" s="75">
        <v>25000</v>
      </c>
    </row>
    <row r="19" spans="3:23" x14ac:dyDescent="0.25">
      <c r="C19" t="s">
        <v>1215</v>
      </c>
      <c r="N19" s="3"/>
      <c r="W19" s="74">
        <v>20</v>
      </c>
    </row>
    <row r="20" spans="3:23" x14ac:dyDescent="0.25">
      <c r="N20">
        <v>1</v>
      </c>
      <c r="O20" t="s">
        <v>1078</v>
      </c>
      <c r="W20" s="74">
        <v>300</v>
      </c>
    </row>
    <row r="21" spans="3:23" x14ac:dyDescent="0.25">
      <c r="N21">
        <v>2</v>
      </c>
      <c r="O21" t="s">
        <v>1083</v>
      </c>
      <c r="W21" s="74">
        <v>7500</v>
      </c>
    </row>
    <row r="22" spans="3:23" x14ac:dyDescent="0.25">
      <c r="N22">
        <v>3</v>
      </c>
      <c r="O22" t="s">
        <v>1087</v>
      </c>
      <c r="W22" s="75">
        <v>50000</v>
      </c>
    </row>
    <row r="23" spans="3:23" x14ac:dyDescent="0.25">
      <c r="C23" t="s">
        <v>1118</v>
      </c>
      <c r="N23">
        <v>4</v>
      </c>
      <c r="O23" t="s">
        <v>1093</v>
      </c>
      <c r="W23" s="75">
        <v>100000</v>
      </c>
    </row>
    <row r="24" spans="3:23" x14ac:dyDescent="0.25">
      <c r="C24" s="5" t="s">
        <v>1121</v>
      </c>
      <c r="N24">
        <v>5</v>
      </c>
      <c r="O24" t="s">
        <v>1098</v>
      </c>
      <c r="W24" s="75">
        <v>500000</v>
      </c>
    </row>
    <row r="25" spans="3:23" x14ac:dyDescent="0.25">
      <c r="C25" s="5" t="s">
        <v>1123</v>
      </c>
      <c r="N25">
        <v>6</v>
      </c>
      <c r="O25" t="s">
        <v>1101</v>
      </c>
    </row>
    <row r="26" spans="3:23" x14ac:dyDescent="0.25">
      <c r="C26" t="s">
        <v>1216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64"/>
  <sheetViews>
    <sheetView workbookViewId="0">
      <selection activeCell="B21" sqref="B21"/>
    </sheetView>
  </sheetViews>
  <sheetFormatPr defaultRowHeight="15" x14ac:dyDescent="0.25"/>
  <cols>
    <col min="3" max="3" width="13.5703125" bestFit="1" customWidth="1"/>
    <col min="4" max="4" width="11" bestFit="1" customWidth="1"/>
    <col min="5" max="5" width="10" bestFit="1" customWidth="1"/>
    <col min="6" max="6" width="10.5703125" customWidth="1"/>
    <col min="7" max="7" width="13.5703125" bestFit="1" customWidth="1"/>
    <col min="8" max="8" width="11.140625" bestFit="1" customWidth="1"/>
    <col min="11" max="12" width="12.5703125" bestFit="1" customWidth="1"/>
    <col min="13" max="13" width="9.85546875" customWidth="1"/>
  </cols>
  <sheetData>
    <row r="1" spans="3:16" x14ac:dyDescent="0.25">
      <c r="F1" t="s">
        <v>1217</v>
      </c>
      <c r="P1" s="36" t="s">
        <v>1218</v>
      </c>
    </row>
    <row r="2" spans="3:16" x14ac:dyDescent="0.25">
      <c r="N2" t="s">
        <v>1219</v>
      </c>
      <c r="P2" s="91">
        <v>0.3</v>
      </c>
    </row>
    <row r="3" spans="3:16" x14ac:dyDescent="0.25">
      <c r="E3" t="s">
        <v>1220</v>
      </c>
    </row>
    <row r="4" spans="3:16" x14ac:dyDescent="0.25">
      <c r="N4" t="s">
        <v>1221</v>
      </c>
    </row>
    <row r="5" spans="3:16" x14ac:dyDescent="0.25">
      <c r="C5" s="212" t="s">
        <v>1222</v>
      </c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3:16" x14ac:dyDescent="0.25"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</row>
    <row r="7" spans="3:16" x14ac:dyDescent="0.25">
      <c r="C7" s="217" t="s">
        <v>1223</v>
      </c>
      <c r="D7" s="217"/>
      <c r="E7" s="217"/>
      <c r="F7" s="217"/>
      <c r="G7" s="219" t="s">
        <v>1224</v>
      </c>
      <c r="H7" s="220"/>
      <c r="I7" s="221"/>
      <c r="J7" s="87"/>
      <c r="K7" s="86"/>
      <c r="L7" s="86"/>
      <c r="M7" s="94"/>
    </row>
    <row r="8" spans="3:16" x14ac:dyDescent="0.25">
      <c r="C8" s="217"/>
      <c r="D8" s="217"/>
      <c r="E8" s="217"/>
      <c r="F8" s="217"/>
      <c r="G8" s="222"/>
      <c r="H8" s="195"/>
      <c r="I8" s="223"/>
      <c r="J8" s="16"/>
      <c r="M8" s="95"/>
    </row>
    <row r="9" spans="3:16" x14ac:dyDescent="0.25">
      <c r="C9" s="217"/>
      <c r="D9" s="217"/>
      <c r="E9" s="217"/>
      <c r="F9" s="217"/>
      <c r="G9" s="222"/>
      <c r="H9" s="195"/>
      <c r="I9" s="223"/>
      <c r="J9" s="16"/>
      <c r="M9" s="95"/>
    </row>
    <row r="10" spans="3:16" x14ac:dyDescent="0.25">
      <c r="C10" s="217"/>
      <c r="D10" s="217"/>
      <c r="E10" s="217"/>
      <c r="F10" s="217"/>
      <c r="G10" s="222"/>
      <c r="H10" s="195"/>
      <c r="I10" s="223"/>
      <c r="J10" s="16"/>
      <c r="M10" s="95"/>
    </row>
    <row r="11" spans="3:16" x14ac:dyDescent="0.25">
      <c r="C11" s="175" t="s">
        <v>1225</v>
      </c>
      <c r="D11" s="86"/>
      <c r="E11" s="86"/>
      <c r="F11" s="94"/>
      <c r="G11" s="222"/>
      <c r="H11" s="195"/>
      <c r="I11" s="223"/>
      <c r="J11" s="224" t="s">
        <v>1226</v>
      </c>
      <c r="K11" s="225"/>
      <c r="L11" s="225"/>
      <c r="M11" s="226"/>
    </row>
    <row r="12" spans="3:16" x14ac:dyDescent="0.25">
      <c r="C12" s="90" t="s">
        <v>1227</v>
      </c>
      <c r="F12" s="95"/>
      <c r="G12" s="222"/>
      <c r="H12" s="195"/>
      <c r="I12" s="223"/>
      <c r="J12" s="227"/>
      <c r="K12" s="228"/>
      <c r="L12" s="228"/>
      <c r="M12" s="229"/>
    </row>
    <row r="13" spans="3:16" x14ac:dyDescent="0.25">
      <c r="C13" s="16" t="s">
        <v>1228</v>
      </c>
      <c r="E13" s="36" t="s">
        <v>1229</v>
      </c>
      <c r="F13" s="95"/>
      <c r="G13" s="222"/>
      <c r="H13" s="195"/>
      <c r="I13" s="223"/>
      <c r="J13" s="230"/>
      <c r="K13" s="231"/>
      <c r="L13" s="231"/>
      <c r="M13" s="232"/>
    </row>
    <row r="14" spans="3:16" x14ac:dyDescent="0.25">
      <c r="C14" s="16" t="s">
        <v>1230</v>
      </c>
      <c r="E14" s="36">
        <v>5</v>
      </c>
      <c r="F14" s="95"/>
      <c r="G14" s="222"/>
      <c r="H14" s="195"/>
      <c r="I14" s="223"/>
      <c r="J14" s="16" t="s">
        <v>1231</v>
      </c>
      <c r="M14" s="95"/>
    </row>
    <row r="15" spans="3:16" x14ac:dyDescent="0.25">
      <c r="C15" s="16" t="s">
        <v>1232</v>
      </c>
      <c r="E15" s="36" t="s">
        <v>1233</v>
      </c>
      <c r="F15" s="95"/>
      <c r="G15" s="222"/>
      <c r="H15" s="195"/>
      <c r="I15" s="223"/>
      <c r="J15" s="100" t="s">
        <v>1234</v>
      </c>
      <c r="M15" s="95"/>
    </row>
    <row r="16" spans="3:16" x14ac:dyDescent="0.25">
      <c r="C16" s="16" t="s">
        <v>1235</v>
      </c>
      <c r="E16" s="36" t="s">
        <v>1233</v>
      </c>
      <c r="F16" s="95"/>
      <c r="G16" s="222"/>
      <c r="H16" s="195"/>
      <c r="I16" s="223"/>
      <c r="J16" s="100" t="s">
        <v>1236</v>
      </c>
      <c r="M16" s="95"/>
    </row>
    <row r="17" spans="3:15" x14ac:dyDescent="0.25">
      <c r="C17" s="16" t="s">
        <v>1237</v>
      </c>
      <c r="E17" s="36" t="s">
        <v>1238</v>
      </c>
      <c r="F17" s="95"/>
      <c r="G17" s="222"/>
      <c r="H17" s="195"/>
      <c r="I17" s="223"/>
      <c r="J17" s="100" t="s">
        <v>1239</v>
      </c>
      <c r="M17" s="95"/>
      <c r="O17" s="129">
        <v>10000</v>
      </c>
    </row>
    <row r="18" spans="3:15" x14ac:dyDescent="0.25">
      <c r="C18" s="16" t="s">
        <v>1240</v>
      </c>
      <c r="E18" s="36" t="s">
        <v>1241</v>
      </c>
      <c r="F18" s="95"/>
      <c r="G18" s="222"/>
      <c r="H18" s="195"/>
      <c r="I18" s="223"/>
      <c r="J18" s="16"/>
      <c r="M18" s="95"/>
      <c r="O18">
        <v>20000</v>
      </c>
    </row>
    <row r="19" spans="3:15" x14ac:dyDescent="0.25">
      <c r="C19" s="16" t="s">
        <v>1242</v>
      </c>
      <c r="E19" s="36" t="s">
        <v>1243</v>
      </c>
      <c r="F19" s="95"/>
      <c r="G19" s="222"/>
      <c r="H19" s="195"/>
      <c r="I19" s="223"/>
      <c r="J19" s="51"/>
      <c r="K19" s="53"/>
      <c r="L19" s="53"/>
      <c r="M19" s="97"/>
      <c r="O19">
        <v>30000</v>
      </c>
    </row>
    <row r="20" spans="3:15" x14ac:dyDescent="0.25">
      <c r="C20" s="87" t="s">
        <v>1244</v>
      </c>
      <c r="D20" s="86"/>
      <c r="E20" s="86"/>
      <c r="F20" s="86"/>
      <c r="G20" s="86"/>
      <c r="H20" s="86"/>
      <c r="I20" s="94"/>
    </row>
    <row r="21" spans="3:15" x14ac:dyDescent="0.25">
      <c r="C21" s="90" t="s">
        <v>1245</v>
      </c>
      <c r="D21" s="176">
        <v>40000000</v>
      </c>
      <c r="E21" s="5"/>
      <c r="F21" s="177">
        <f>D21*4%</f>
        <v>1600000</v>
      </c>
      <c r="G21" s="185">
        <f>D21*3.7%</f>
        <v>1480000.0000000002</v>
      </c>
      <c r="H21" s="77" t="s">
        <v>1246</v>
      </c>
      <c r="I21" s="95"/>
    </row>
    <row r="22" spans="3:15" ht="14.45" customHeight="1" x14ac:dyDescent="0.25">
      <c r="C22" s="101" t="s">
        <v>1247</v>
      </c>
      <c r="D22" s="24"/>
      <c r="E22" s="24"/>
      <c r="F22" s="24"/>
      <c r="I22" s="95"/>
    </row>
    <row r="23" spans="3:15" x14ac:dyDescent="0.25">
      <c r="C23" s="178"/>
      <c r="D23" s="24"/>
      <c r="E23" s="24"/>
      <c r="F23" s="24"/>
      <c r="I23" s="95"/>
    </row>
    <row r="24" spans="3:15" x14ac:dyDescent="0.25">
      <c r="C24" s="16"/>
      <c r="I24" s="95"/>
    </row>
    <row r="25" spans="3:15" x14ac:dyDescent="0.25">
      <c r="C25" s="218" t="s">
        <v>1248</v>
      </c>
      <c r="D25" s="197"/>
      <c r="E25" s="197"/>
      <c r="F25" s="197"/>
      <c r="I25" s="95"/>
    </row>
    <row r="26" spans="3:15" x14ac:dyDescent="0.25">
      <c r="C26" s="51" t="s">
        <v>1249</v>
      </c>
      <c r="D26" s="53"/>
      <c r="E26" s="53"/>
      <c r="F26" s="53"/>
      <c r="G26" s="53"/>
      <c r="H26" s="53"/>
      <c r="I26" s="97"/>
    </row>
    <row r="27" spans="3:15" x14ac:dyDescent="0.25">
      <c r="C27" s="211" t="s">
        <v>1250</v>
      </c>
      <c r="D27" s="212"/>
      <c r="E27" s="212"/>
      <c r="F27" s="212"/>
      <c r="G27" s="212"/>
      <c r="H27" s="212"/>
      <c r="I27" s="212"/>
      <c r="J27" s="212"/>
      <c r="K27" s="212"/>
      <c r="L27" s="212"/>
      <c r="M27" s="212"/>
    </row>
    <row r="28" spans="3:15" ht="25.5" customHeight="1" x14ac:dyDescent="0.25"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</row>
    <row r="29" spans="3:15" x14ac:dyDescent="0.25">
      <c r="C29" s="213" t="s">
        <v>1251</v>
      </c>
      <c r="D29" s="214"/>
      <c r="E29" s="214"/>
      <c r="F29" s="214"/>
      <c r="G29" s="214"/>
      <c r="H29" s="214"/>
      <c r="I29" s="214"/>
      <c r="J29" s="214"/>
      <c r="K29" s="214"/>
      <c r="L29" s="214"/>
      <c r="M29" s="215"/>
    </row>
    <row r="30" spans="3:15" x14ac:dyDescent="0.25">
      <c r="C30" s="16"/>
      <c r="M30" s="95"/>
    </row>
    <row r="31" spans="3:15" x14ac:dyDescent="0.25">
      <c r="C31" s="16"/>
      <c r="M31" s="95"/>
    </row>
    <row r="32" spans="3:15" x14ac:dyDescent="0.25">
      <c r="C32" s="16"/>
      <c r="K32" t="s">
        <v>991</v>
      </c>
      <c r="M32" s="95"/>
    </row>
    <row r="33" spans="1:13" x14ac:dyDescent="0.25">
      <c r="C33" s="16"/>
      <c r="F33" t="s">
        <v>1252</v>
      </c>
      <c r="K33" s="179">
        <v>1000000</v>
      </c>
      <c r="L33" s="95" t="s">
        <v>1253</v>
      </c>
    </row>
    <row r="34" spans="1:13" x14ac:dyDescent="0.25">
      <c r="C34" s="16"/>
      <c r="F34" s="5" t="s">
        <v>1254</v>
      </c>
      <c r="G34" s="5"/>
      <c r="H34" s="176">
        <f>1600000*70%</f>
        <v>1120000</v>
      </c>
      <c r="K34" s="179">
        <v>50000</v>
      </c>
      <c r="L34" s="95" t="s">
        <v>1253</v>
      </c>
      <c r="M34" s="95"/>
    </row>
    <row r="35" spans="1:13" x14ac:dyDescent="0.25">
      <c r="C35" s="16"/>
      <c r="F35" t="s">
        <v>1255</v>
      </c>
      <c r="I35" s="179"/>
      <c r="K35" s="179">
        <v>30000</v>
      </c>
      <c r="L35" s="95" t="s">
        <v>1253</v>
      </c>
      <c r="M35" s="95"/>
    </row>
    <row r="36" spans="1:13" x14ac:dyDescent="0.25">
      <c r="C36" s="16"/>
      <c r="F36" s="22"/>
      <c r="H36" s="180"/>
      <c r="I36" s="179"/>
      <c r="K36" s="182">
        <v>900000</v>
      </c>
      <c r="L36" s="95" t="s">
        <v>1253</v>
      </c>
      <c r="M36" s="95"/>
    </row>
    <row r="37" spans="1:13" ht="15.75" thickBot="1" x14ac:dyDescent="0.3">
      <c r="C37" s="16"/>
      <c r="F37" t="s">
        <v>1256</v>
      </c>
      <c r="H37" s="153">
        <f>F21</f>
        <v>1600000</v>
      </c>
      <c r="I37" s="179"/>
      <c r="K37" s="93">
        <f>SUM(K33:K36)</f>
        <v>1980000</v>
      </c>
      <c r="L37" s="179" t="s">
        <v>1257</v>
      </c>
      <c r="M37" s="95"/>
    </row>
    <row r="38" spans="1:13" ht="15.75" thickTop="1" x14ac:dyDescent="0.25">
      <c r="C38" s="16"/>
      <c r="F38" t="s">
        <v>1258</v>
      </c>
      <c r="H38" s="153">
        <f>H34</f>
        <v>1120000</v>
      </c>
      <c r="I38" s="179"/>
      <c r="L38" s="199" t="s">
        <v>1259</v>
      </c>
      <c r="M38" s="216"/>
    </row>
    <row r="39" spans="1:13" x14ac:dyDescent="0.25">
      <c r="C39" s="16"/>
      <c r="H39" s="153">
        <f>H37-H38</f>
        <v>480000</v>
      </c>
      <c r="I39" s="179"/>
      <c r="L39" s="199"/>
      <c r="M39" s="216"/>
    </row>
    <row r="40" spans="1:13" x14ac:dyDescent="0.25">
      <c r="C40" s="51"/>
      <c r="D40" s="53"/>
      <c r="E40" s="53"/>
      <c r="F40" s="183" t="s">
        <v>1246</v>
      </c>
      <c r="G40" s="183"/>
      <c r="H40" s="184">
        <f>1600000*60%</f>
        <v>960000</v>
      </c>
      <c r="I40" s="181"/>
      <c r="J40" s="53"/>
      <c r="K40" s="53"/>
      <c r="L40" s="53"/>
      <c r="M40" s="97"/>
    </row>
    <row r="44" spans="1:13" x14ac:dyDescent="0.25">
      <c r="A44" s="9" t="s">
        <v>1260</v>
      </c>
    </row>
    <row r="45" spans="1:13" x14ac:dyDescent="0.25">
      <c r="A45" t="s">
        <v>1261</v>
      </c>
    </row>
    <row r="46" spans="1:13" x14ac:dyDescent="0.25">
      <c r="A46" t="s">
        <v>1262</v>
      </c>
    </row>
    <row r="47" spans="1:13" x14ac:dyDescent="0.25">
      <c r="A47" t="s">
        <v>1263</v>
      </c>
    </row>
    <row r="48" spans="1:13" x14ac:dyDescent="0.25">
      <c r="A48" t="s">
        <v>1264</v>
      </c>
    </row>
    <row r="52" spans="1:1" x14ac:dyDescent="0.25">
      <c r="A52" s="9" t="s">
        <v>1265</v>
      </c>
    </row>
    <row r="53" spans="1:1" x14ac:dyDescent="0.25">
      <c r="A53" t="s">
        <v>1266</v>
      </c>
    </row>
    <row r="54" spans="1:1" x14ac:dyDescent="0.25">
      <c r="A54" t="s">
        <v>1267</v>
      </c>
    </row>
    <row r="55" spans="1:1" x14ac:dyDescent="0.25">
      <c r="A55" t="s">
        <v>1268</v>
      </c>
    </row>
    <row r="58" spans="1:1" x14ac:dyDescent="0.25">
      <c r="A58" s="1" t="s">
        <v>1269</v>
      </c>
    </row>
    <row r="59" spans="1:1" x14ac:dyDescent="0.25">
      <c r="A59" t="s">
        <v>1270</v>
      </c>
    </row>
    <row r="60" spans="1:1" x14ac:dyDescent="0.25">
      <c r="A60" t="s">
        <v>1271</v>
      </c>
    </row>
    <row r="61" spans="1:1" x14ac:dyDescent="0.25">
      <c r="A61" t="s">
        <v>1272</v>
      </c>
    </row>
    <row r="62" spans="1:1" x14ac:dyDescent="0.25">
      <c r="A62" t="s">
        <v>1273</v>
      </c>
    </row>
    <row r="63" spans="1:1" x14ac:dyDescent="0.25">
      <c r="A63" t="s">
        <v>1274</v>
      </c>
    </row>
    <row r="64" spans="1:1" x14ac:dyDescent="0.25">
      <c r="A64" t="s">
        <v>1275</v>
      </c>
    </row>
  </sheetData>
  <mergeCells count="8">
    <mergeCell ref="C27:M28"/>
    <mergeCell ref="C29:M29"/>
    <mergeCell ref="L38:M39"/>
    <mergeCell ref="C5:M6"/>
    <mergeCell ref="C7:F10"/>
    <mergeCell ref="C25:F25"/>
    <mergeCell ref="G7:I19"/>
    <mergeCell ref="J11:M13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F1:AL47"/>
  <sheetViews>
    <sheetView workbookViewId="0">
      <selection activeCell="G21" sqref="G21"/>
    </sheetView>
  </sheetViews>
  <sheetFormatPr defaultRowHeight="15" x14ac:dyDescent="0.25"/>
  <cols>
    <col min="8" max="8" width="10.42578125" customWidth="1"/>
    <col min="15" max="15" width="24.42578125" bestFit="1" customWidth="1"/>
  </cols>
  <sheetData>
    <row r="1" spans="8:38" x14ac:dyDescent="0.25">
      <c r="L1" t="s">
        <v>1276</v>
      </c>
      <c r="O1" t="s">
        <v>1277</v>
      </c>
      <c r="P1" t="s">
        <v>1278</v>
      </c>
    </row>
    <row r="2" spans="8:38" x14ac:dyDescent="0.25">
      <c r="O2" t="s">
        <v>1279</v>
      </c>
      <c r="AD2" s="239" t="s">
        <v>1280</v>
      </c>
      <c r="AE2" s="239"/>
      <c r="AF2" s="239"/>
      <c r="AG2" s="239"/>
      <c r="AI2" s="196" t="s">
        <v>116</v>
      </c>
      <c r="AJ2" s="196"/>
      <c r="AK2" s="196"/>
      <c r="AL2" s="196"/>
    </row>
    <row r="3" spans="8:38" x14ac:dyDescent="0.25">
      <c r="H3" s="233" t="s">
        <v>1281</v>
      </c>
      <c r="I3" s="236" t="s">
        <v>1282</v>
      </c>
      <c r="J3" s="237"/>
      <c r="K3" s="238"/>
      <c r="L3" s="233" t="s">
        <v>1283</v>
      </c>
      <c r="AD3" s="50" t="s">
        <v>1284</v>
      </c>
      <c r="AE3" s="89" t="s">
        <v>331</v>
      </c>
      <c r="AF3" s="49" t="s">
        <v>950</v>
      </c>
      <c r="AG3" s="89" t="s">
        <v>331</v>
      </c>
      <c r="AI3" s="86" t="s">
        <v>1285</v>
      </c>
      <c r="AJ3" s="88" t="s">
        <v>331</v>
      </c>
      <c r="AK3" s="87"/>
      <c r="AL3" s="86"/>
    </row>
    <row r="4" spans="8:38" x14ac:dyDescent="0.25">
      <c r="H4" s="234"/>
      <c r="I4">
        <v>1</v>
      </c>
      <c r="J4" t="s">
        <v>1078</v>
      </c>
      <c r="L4" s="234"/>
      <c r="T4" t="s">
        <v>1286</v>
      </c>
      <c r="AD4" s="5"/>
      <c r="AE4" s="5"/>
      <c r="AF4" s="90"/>
      <c r="AG4" s="5"/>
      <c r="AK4" s="16"/>
    </row>
    <row r="5" spans="8:38" x14ac:dyDescent="0.25">
      <c r="H5" s="234"/>
      <c r="I5">
        <v>2</v>
      </c>
      <c r="J5" t="s">
        <v>1083</v>
      </c>
      <c r="L5" s="234"/>
      <c r="P5" s="5" t="s">
        <v>1287</v>
      </c>
      <c r="T5" t="s">
        <v>1288</v>
      </c>
      <c r="AD5" s="5"/>
      <c r="AE5" s="5"/>
      <c r="AF5" s="90"/>
      <c r="AG5" s="5"/>
      <c r="AK5" s="16"/>
    </row>
    <row r="6" spans="8:38" x14ac:dyDescent="0.25">
      <c r="H6" s="234"/>
      <c r="I6">
        <v>3</v>
      </c>
      <c r="J6" t="s">
        <v>1087</v>
      </c>
      <c r="L6" s="234"/>
      <c r="P6" t="s">
        <v>1289</v>
      </c>
      <c r="T6" t="s">
        <v>1290</v>
      </c>
      <c r="AD6" s="5"/>
      <c r="AE6" s="5"/>
      <c r="AF6" s="90"/>
      <c r="AG6" s="5"/>
      <c r="AK6" s="16"/>
    </row>
    <row r="7" spans="8:38" x14ac:dyDescent="0.25">
      <c r="H7" s="234"/>
      <c r="I7">
        <v>4</v>
      </c>
      <c r="J7" t="s">
        <v>1101</v>
      </c>
      <c r="L7" s="234"/>
      <c r="T7" t="s">
        <v>1291</v>
      </c>
      <c r="AD7" s="5"/>
      <c r="AE7" s="5"/>
      <c r="AF7" s="90"/>
      <c r="AG7" s="5"/>
      <c r="AK7" s="16"/>
    </row>
    <row r="8" spans="8:38" x14ac:dyDescent="0.25">
      <c r="H8" s="234"/>
      <c r="L8" s="234"/>
      <c r="M8" s="85" t="s">
        <v>1292</v>
      </c>
      <c r="O8" s="3" t="s">
        <v>1293</v>
      </c>
      <c r="T8" t="s">
        <v>1294</v>
      </c>
    </row>
    <row r="9" spans="8:38" x14ac:dyDescent="0.25">
      <c r="H9" s="234"/>
      <c r="L9" s="234"/>
    </row>
    <row r="10" spans="8:38" x14ac:dyDescent="0.25">
      <c r="H10" s="234"/>
      <c r="L10" s="234"/>
      <c r="P10" s="5" t="s">
        <v>1295</v>
      </c>
      <c r="AD10" s="196" t="s">
        <v>1296</v>
      </c>
      <c r="AE10" s="196"/>
      <c r="AF10" s="196"/>
      <c r="AG10" s="196"/>
      <c r="AI10" s="196" t="s">
        <v>360</v>
      </c>
      <c r="AJ10" s="196"/>
      <c r="AK10" s="196"/>
      <c r="AL10" s="196"/>
    </row>
    <row r="11" spans="8:38" x14ac:dyDescent="0.25">
      <c r="H11" s="235"/>
      <c r="I11" s="236" t="s">
        <v>1297</v>
      </c>
      <c r="J11" s="237"/>
      <c r="K11" s="238"/>
      <c r="L11" s="235"/>
      <c r="P11" t="s">
        <v>1298</v>
      </c>
      <c r="AD11" s="86" t="s">
        <v>1299</v>
      </c>
      <c r="AE11" s="88" t="s">
        <v>331</v>
      </c>
      <c r="AF11" s="87"/>
      <c r="AG11" s="86"/>
      <c r="AI11" s="86"/>
      <c r="AK11" s="87" t="s">
        <v>116</v>
      </c>
      <c r="AL11" s="88" t="s">
        <v>331</v>
      </c>
    </row>
    <row r="12" spans="8:38" x14ac:dyDescent="0.25">
      <c r="P12" t="s">
        <v>1300</v>
      </c>
      <c r="AF12" s="16"/>
      <c r="AK12" s="16"/>
    </row>
    <row r="13" spans="8:38" x14ac:dyDescent="0.25">
      <c r="P13" t="s">
        <v>1301</v>
      </c>
      <c r="AF13" s="16"/>
      <c r="AK13" s="16"/>
    </row>
    <row r="14" spans="8:38" x14ac:dyDescent="0.25">
      <c r="AF14" s="16"/>
      <c r="AK14" s="16"/>
    </row>
    <row r="15" spans="8:38" x14ac:dyDescent="0.25">
      <c r="AF15" s="16"/>
      <c r="AK15" s="16"/>
    </row>
    <row r="16" spans="8:38" x14ac:dyDescent="0.25">
      <c r="L16" t="s">
        <v>1302</v>
      </c>
    </row>
    <row r="18" spans="9:15" x14ac:dyDescent="0.25">
      <c r="J18" s="1" t="s">
        <v>1303</v>
      </c>
      <c r="N18" s="1" t="s">
        <v>1304</v>
      </c>
    </row>
    <row r="19" spans="9:15" x14ac:dyDescent="0.25">
      <c r="J19" s="5" t="s">
        <v>1305</v>
      </c>
      <c r="N19" s="5" t="s">
        <v>1306</v>
      </c>
    </row>
    <row r="20" spans="9:15" x14ac:dyDescent="0.25">
      <c r="I20">
        <v>1</v>
      </c>
      <c r="J20" t="s">
        <v>1307</v>
      </c>
      <c r="N20">
        <v>1</v>
      </c>
      <c r="O20" t="s">
        <v>1308</v>
      </c>
    </row>
    <row r="21" spans="9:15" x14ac:dyDescent="0.25">
      <c r="I21">
        <v>2</v>
      </c>
      <c r="J21" t="s">
        <v>1309</v>
      </c>
    </row>
    <row r="22" spans="9:15" x14ac:dyDescent="0.25">
      <c r="I22">
        <v>3</v>
      </c>
      <c r="J22" t="s">
        <v>1310</v>
      </c>
    </row>
    <row r="25" spans="9:15" x14ac:dyDescent="0.25">
      <c r="L25" s="5" t="s">
        <v>1311</v>
      </c>
    </row>
    <row r="27" spans="9:15" x14ac:dyDescent="0.25">
      <c r="M27" t="s">
        <v>1312</v>
      </c>
    </row>
    <row r="33" spans="6:14" x14ac:dyDescent="0.25">
      <c r="J33" t="s">
        <v>1313</v>
      </c>
      <c r="N33" t="s">
        <v>1314</v>
      </c>
    </row>
    <row r="37" spans="6:14" x14ac:dyDescent="0.25">
      <c r="F37" t="s">
        <v>1315</v>
      </c>
    </row>
    <row r="38" spans="6:14" x14ac:dyDescent="0.25">
      <c r="F38">
        <v>1</v>
      </c>
      <c r="G38" t="s">
        <v>1316</v>
      </c>
    </row>
    <row r="39" spans="6:14" x14ac:dyDescent="0.25">
      <c r="F39">
        <v>2</v>
      </c>
      <c r="G39" t="s">
        <v>1317</v>
      </c>
    </row>
    <row r="40" spans="6:14" x14ac:dyDescent="0.25">
      <c r="F40">
        <v>3</v>
      </c>
      <c r="G40" t="s">
        <v>1318</v>
      </c>
    </row>
    <row r="43" spans="6:14" x14ac:dyDescent="0.25">
      <c r="F43" t="s">
        <v>1319</v>
      </c>
    </row>
    <row r="44" spans="6:14" x14ac:dyDescent="0.25">
      <c r="F44">
        <v>1</v>
      </c>
      <c r="G44" t="s">
        <v>1320</v>
      </c>
    </row>
    <row r="45" spans="6:14" x14ac:dyDescent="0.25">
      <c r="F45">
        <v>2</v>
      </c>
      <c r="G45" t="s">
        <v>1321</v>
      </c>
    </row>
    <row r="46" spans="6:14" x14ac:dyDescent="0.25">
      <c r="F46">
        <v>3</v>
      </c>
      <c r="G46" t="s">
        <v>1322</v>
      </c>
    </row>
    <row r="47" spans="6:14" x14ac:dyDescent="0.25">
      <c r="F47">
        <v>4</v>
      </c>
      <c r="G47" t="s">
        <v>1323</v>
      </c>
    </row>
  </sheetData>
  <mergeCells count="8">
    <mergeCell ref="AI2:AL2"/>
    <mergeCell ref="AI10:AL10"/>
    <mergeCell ref="H3:H11"/>
    <mergeCell ref="I3:K3"/>
    <mergeCell ref="L3:L11"/>
    <mergeCell ref="I11:K11"/>
    <mergeCell ref="AD2:AG2"/>
    <mergeCell ref="AD10:AG10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34"/>
  <sheetViews>
    <sheetView workbookViewId="0">
      <selection activeCell="B21" sqref="B21"/>
    </sheetView>
  </sheetViews>
  <sheetFormatPr defaultRowHeight="15" x14ac:dyDescent="0.25"/>
  <cols>
    <col min="7" max="7" width="8.7109375" customWidth="1"/>
    <col min="14" max="14" width="16.85546875" customWidth="1"/>
    <col min="24" max="24" width="12.5703125" style="74" bestFit="1" customWidth="1"/>
  </cols>
  <sheetData>
    <row r="1" spans="4:26" x14ac:dyDescent="0.25">
      <c r="F1" t="s">
        <v>1324</v>
      </c>
      <c r="I1" s="22" t="s">
        <v>93</v>
      </c>
      <c r="J1" s="22" t="s">
        <v>1325</v>
      </c>
      <c r="N1" s="22" t="s">
        <v>1326</v>
      </c>
      <c r="P1" s="22" t="s">
        <v>1327</v>
      </c>
    </row>
    <row r="2" spans="4:26" x14ac:dyDescent="0.25">
      <c r="J2" s="22" t="s">
        <v>1328</v>
      </c>
      <c r="O2" t="s">
        <v>1329</v>
      </c>
    </row>
    <row r="3" spans="4:26" x14ac:dyDescent="0.25">
      <c r="N3" t="s">
        <v>1330</v>
      </c>
      <c r="P3" t="s">
        <v>1331</v>
      </c>
    </row>
    <row r="4" spans="4:26" x14ac:dyDescent="0.25">
      <c r="D4" s="130" t="s">
        <v>1332</v>
      </c>
      <c r="I4" s="130" t="s">
        <v>777</v>
      </c>
      <c r="N4" s="7" t="s">
        <v>1333</v>
      </c>
      <c r="O4">
        <v>1</v>
      </c>
      <c r="P4" s="7" t="s">
        <v>1334</v>
      </c>
      <c r="S4" t="s">
        <v>1335</v>
      </c>
    </row>
    <row r="5" spans="4:26" x14ac:dyDescent="0.25">
      <c r="D5" t="s">
        <v>1336</v>
      </c>
      <c r="I5" t="s">
        <v>1337</v>
      </c>
      <c r="N5" s="7" t="s">
        <v>1333</v>
      </c>
      <c r="O5">
        <v>2</v>
      </c>
      <c r="P5" s="7" t="s">
        <v>1338</v>
      </c>
      <c r="T5" t="s">
        <v>1339</v>
      </c>
      <c r="V5" t="s">
        <v>233</v>
      </c>
      <c r="W5" t="s">
        <v>1340</v>
      </c>
      <c r="Y5" t="s">
        <v>1341</v>
      </c>
      <c r="Z5" s="5"/>
    </row>
    <row r="6" spans="4:26" x14ac:dyDescent="0.25">
      <c r="D6" t="s">
        <v>1342</v>
      </c>
      <c r="I6" t="s">
        <v>1343</v>
      </c>
      <c r="N6" t="s">
        <v>1344</v>
      </c>
      <c r="O6">
        <v>3</v>
      </c>
      <c r="P6" t="s">
        <v>1345</v>
      </c>
      <c r="W6">
        <v>1</v>
      </c>
      <c r="X6" s="74" t="s">
        <v>1346</v>
      </c>
    </row>
    <row r="7" spans="4:26" x14ac:dyDescent="0.25">
      <c r="N7" t="s">
        <v>1344</v>
      </c>
      <c r="O7">
        <v>4</v>
      </c>
      <c r="P7" t="s">
        <v>1347</v>
      </c>
      <c r="W7">
        <v>2</v>
      </c>
      <c r="X7" s="74" t="s">
        <v>1348</v>
      </c>
    </row>
    <row r="8" spans="4:26" x14ac:dyDescent="0.25">
      <c r="N8" t="s">
        <v>1349</v>
      </c>
      <c r="O8">
        <v>5</v>
      </c>
      <c r="P8" t="s">
        <v>1350</v>
      </c>
      <c r="W8">
        <v>3</v>
      </c>
      <c r="X8" s="74" t="s">
        <v>1351</v>
      </c>
    </row>
    <row r="9" spans="4:26" x14ac:dyDescent="0.25">
      <c r="G9" t="s">
        <v>1352</v>
      </c>
      <c r="J9" t="s">
        <v>1353</v>
      </c>
      <c r="N9" t="s">
        <v>1354</v>
      </c>
      <c r="O9">
        <v>6</v>
      </c>
      <c r="P9" t="s">
        <v>1355</v>
      </c>
      <c r="S9" t="s">
        <v>1356</v>
      </c>
      <c r="W9">
        <v>4</v>
      </c>
      <c r="X9" s="74" t="s">
        <v>331</v>
      </c>
    </row>
    <row r="10" spans="4:26" x14ac:dyDescent="0.25">
      <c r="G10" t="s">
        <v>1357</v>
      </c>
      <c r="J10">
        <v>1</v>
      </c>
      <c r="K10" t="s">
        <v>1358</v>
      </c>
      <c r="O10" t="s">
        <v>48</v>
      </c>
      <c r="P10" t="s">
        <v>529</v>
      </c>
      <c r="Q10" t="s">
        <v>1359</v>
      </c>
      <c r="W10">
        <v>5</v>
      </c>
      <c r="X10" s="74" t="s">
        <v>78</v>
      </c>
    </row>
    <row r="11" spans="4:26" x14ac:dyDescent="0.25">
      <c r="G11" t="s">
        <v>1360</v>
      </c>
      <c r="O11" t="s">
        <v>1361</v>
      </c>
      <c r="P11" t="s">
        <v>1335</v>
      </c>
      <c r="Q11" t="s">
        <v>1362</v>
      </c>
      <c r="R11" t="s">
        <v>1363</v>
      </c>
      <c r="X11" s="92" t="s">
        <v>795</v>
      </c>
    </row>
    <row r="12" spans="4:26" x14ac:dyDescent="0.25">
      <c r="J12">
        <v>2</v>
      </c>
      <c r="K12" t="s">
        <v>1364</v>
      </c>
      <c r="O12" s="85" t="s">
        <v>1365</v>
      </c>
    </row>
    <row r="14" spans="4:26" x14ac:dyDescent="0.25">
      <c r="E14" s="5"/>
      <c r="J14">
        <v>3</v>
      </c>
      <c r="K14" t="s">
        <v>1366</v>
      </c>
      <c r="O14" t="s">
        <v>1367</v>
      </c>
    </row>
    <row r="15" spans="4:26" x14ac:dyDescent="0.25">
      <c r="O15" t="s">
        <v>1368</v>
      </c>
    </row>
    <row r="17" spans="1:15" x14ac:dyDescent="0.25">
      <c r="J17">
        <v>4</v>
      </c>
      <c r="K17" t="s">
        <v>1369</v>
      </c>
      <c r="O17" t="s">
        <v>1370</v>
      </c>
    </row>
    <row r="19" spans="1:15" x14ac:dyDescent="0.25">
      <c r="J19">
        <v>5</v>
      </c>
      <c r="K19" t="s">
        <v>1371</v>
      </c>
      <c r="O19" t="s">
        <v>1372</v>
      </c>
    </row>
    <row r="21" spans="1:15" x14ac:dyDescent="0.25">
      <c r="E21" s="5"/>
    </row>
    <row r="24" spans="1:15" x14ac:dyDescent="0.25">
      <c r="A24" s="22" t="s">
        <v>1373</v>
      </c>
    </row>
    <row r="25" spans="1:15" x14ac:dyDescent="0.25">
      <c r="A25">
        <v>1</v>
      </c>
      <c r="B25" t="s">
        <v>1078</v>
      </c>
    </row>
    <row r="26" spans="1:15" x14ac:dyDescent="0.25">
      <c r="A26">
        <v>2</v>
      </c>
      <c r="B26" t="s">
        <v>1083</v>
      </c>
    </row>
    <row r="27" spans="1:15" x14ac:dyDescent="0.25">
      <c r="A27">
        <v>3</v>
      </c>
      <c r="B27" t="s">
        <v>1087</v>
      </c>
    </row>
    <row r="28" spans="1:15" x14ac:dyDescent="0.25">
      <c r="A28">
        <v>4</v>
      </c>
      <c r="B28" t="s">
        <v>1093</v>
      </c>
    </row>
    <row r="29" spans="1:15" x14ac:dyDescent="0.25">
      <c r="A29">
        <v>5</v>
      </c>
      <c r="B29" t="s">
        <v>1098</v>
      </c>
    </row>
    <row r="30" spans="1:15" x14ac:dyDescent="0.25">
      <c r="A30">
        <v>6</v>
      </c>
      <c r="B30" t="s">
        <v>1101</v>
      </c>
    </row>
    <row r="32" spans="1:15" x14ac:dyDescent="0.25">
      <c r="A32" t="s">
        <v>1374</v>
      </c>
    </row>
    <row r="33" spans="1:1" x14ac:dyDescent="0.25">
      <c r="A33" t="s">
        <v>1375</v>
      </c>
    </row>
    <row r="34" spans="1:1" x14ac:dyDescent="0.25">
      <c r="A34" t="s">
        <v>1376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Q19"/>
  <sheetViews>
    <sheetView workbookViewId="0">
      <selection activeCell="D21" sqref="D21"/>
    </sheetView>
  </sheetViews>
  <sheetFormatPr defaultRowHeight="15" x14ac:dyDescent="0.25"/>
  <cols>
    <col min="5" max="5" width="9.5703125" bestFit="1" customWidth="1"/>
    <col min="16" max="16" width="12.5703125" bestFit="1" customWidth="1"/>
    <col min="17" max="17" width="11" bestFit="1" customWidth="1"/>
  </cols>
  <sheetData>
    <row r="1" spans="2:17" x14ac:dyDescent="0.25">
      <c r="C1" t="s">
        <v>109</v>
      </c>
      <c r="H1" t="s">
        <v>19</v>
      </c>
    </row>
    <row r="2" spans="2:17" x14ac:dyDescent="0.25">
      <c r="C2" t="s">
        <v>110</v>
      </c>
      <c r="G2" t="s">
        <v>111</v>
      </c>
      <c r="H2" t="s">
        <v>112</v>
      </c>
    </row>
    <row r="3" spans="2:17" x14ac:dyDescent="0.25">
      <c r="E3" t="s">
        <v>16</v>
      </c>
      <c r="G3" t="s">
        <v>17</v>
      </c>
      <c r="H3" t="s">
        <v>18</v>
      </c>
      <c r="I3" t="s">
        <v>19</v>
      </c>
    </row>
    <row r="4" spans="2:17" x14ac:dyDescent="0.25">
      <c r="E4" t="s">
        <v>23</v>
      </c>
      <c r="F4" s="91">
        <v>1</v>
      </c>
      <c r="G4">
        <v>1</v>
      </c>
      <c r="H4">
        <v>2</v>
      </c>
      <c r="I4" s="1">
        <f>H4-G4</f>
        <v>1</v>
      </c>
    </row>
    <row r="5" spans="2:17" x14ac:dyDescent="0.25">
      <c r="E5" t="s">
        <v>26</v>
      </c>
      <c r="F5" s="91">
        <v>1</v>
      </c>
      <c r="G5">
        <v>50</v>
      </c>
      <c r="H5">
        <v>75</v>
      </c>
      <c r="I5" s="1">
        <f>H5-G5</f>
        <v>25</v>
      </c>
      <c r="J5" t="s">
        <v>27</v>
      </c>
      <c r="K5" t="s">
        <v>28</v>
      </c>
      <c r="M5">
        <v>26</v>
      </c>
      <c r="N5" t="s">
        <v>113</v>
      </c>
    </row>
    <row r="6" spans="2:17" x14ac:dyDescent="0.25">
      <c r="I6" s="167">
        <v>24</v>
      </c>
    </row>
    <row r="7" spans="2:17" x14ac:dyDescent="0.25">
      <c r="I7" s="167">
        <v>26</v>
      </c>
    </row>
    <row r="9" spans="2:17" x14ac:dyDescent="0.25">
      <c r="I9" s="196" t="s">
        <v>114</v>
      </c>
      <c r="J9" s="196"/>
      <c r="K9" s="196"/>
      <c r="L9" s="196"/>
    </row>
    <row r="10" spans="2:17" x14ac:dyDescent="0.25">
      <c r="B10" s="167" t="s">
        <v>115</v>
      </c>
      <c r="I10" s="86" t="s">
        <v>116</v>
      </c>
      <c r="J10" s="86" t="s">
        <v>117</v>
      </c>
      <c r="K10" s="87"/>
      <c r="L10" s="86"/>
      <c r="O10">
        <v>25</v>
      </c>
      <c r="P10" s="74">
        <v>2000000</v>
      </c>
      <c r="Q10" s="153">
        <f>O10*P10</f>
        <v>50000000</v>
      </c>
    </row>
    <row r="11" spans="2:17" x14ac:dyDescent="0.25">
      <c r="B11">
        <v>1</v>
      </c>
      <c r="K11" s="16"/>
    </row>
    <row r="12" spans="2:17" x14ac:dyDescent="0.25">
      <c r="B12">
        <v>2</v>
      </c>
      <c r="K12" s="16"/>
    </row>
    <row r="13" spans="2:17" x14ac:dyDescent="0.25">
      <c r="B13">
        <v>3</v>
      </c>
      <c r="K13" s="16"/>
    </row>
    <row r="14" spans="2:17" x14ac:dyDescent="0.25">
      <c r="B14">
        <v>4</v>
      </c>
    </row>
    <row r="15" spans="2:17" x14ac:dyDescent="0.25">
      <c r="B15">
        <v>5</v>
      </c>
    </row>
    <row r="16" spans="2:17" x14ac:dyDescent="0.25">
      <c r="I16" s="196" t="s">
        <v>116</v>
      </c>
      <c r="J16" s="196"/>
      <c r="K16" s="196"/>
      <c r="L16" s="196"/>
    </row>
    <row r="17" spans="9:12" x14ac:dyDescent="0.25">
      <c r="I17" s="86"/>
      <c r="J17" s="86"/>
      <c r="K17" s="87" t="s">
        <v>114</v>
      </c>
      <c r="L17" s="86" t="s">
        <v>117</v>
      </c>
    </row>
    <row r="18" spans="9:12" x14ac:dyDescent="0.25">
      <c r="K18" s="16"/>
    </row>
    <row r="19" spans="9:12" x14ac:dyDescent="0.25">
      <c r="K19" s="16"/>
    </row>
  </sheetData>
  <mergeCells count="2">
    <mergeCell ref="I9:L9"/>
    <mergeCell ref="I16:L16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0"/>
  <sheetViews>
    <sheetView workbookViewId="0">
      <selection activeCell="B18" sqref="B18:I18"/>
    </sheetView>
  </sheetViews>
  <sheetFormatPr defaultRowHeight="15" x14ac:dyDescent="0.25"/>
  <cols>
    <col min="4" max="4" width="12" customWidth="1"/>
  </cols>
  <sheetData>
    <row r="1" spans="1:12" x14ac:dyDescent="0.25">
      <c r="E1" t="s">
        <v>1377</v>
      </c>
    </row>
    <row r="3" spans="1:12" ht="15.75" x14ac:dyDescent="0.25">
      <c r="A3" s="126" t="s">
        <v>1378</v>
      </c>
      <c r="G3" s="126" t="s">
        <v>1379</v>
      </c>
      <c r="L3" s="19" t="s">
        <v>1380</v>
      </c>
    </row>
    <row r="4" spans="1:12" ht="44.45" customHeight="1" x14ac:dyDescent="0.25">
      <c r="B4" s="240" t="s">
        <v>1381</v>
      </c>
      <c r="C4" s="240"/>
      <c r="D4" s="240"/>
      <c r="E4" s="240"/>
      <c r="G4" s="241" t="s">
        <v>1382</v>
      </c>
      <c r="H4" s="241"/>
      <c r="I4" s="241"/>
      <c r="J4" s="241"/>
      <c r="L4" s="19" t="s">
        <v>718</v>
      </c>
    </row>
    <row r="5" spans="1:12" x14ac:dyDescent="0.25">
      <c r="G5" s="125"/>
      <c r="H5" s="125"/>
      <c r="I5" s="125"/>
      <c r="J5" s="125"/>
      <c r="K5">
        <v>1</v>
      </c>
      <c r="L5" t="s">
        <v>1383</v>
      </c>
    </row>
    <row r="6" spans="1:12" x14ac:dyDescent="0.25">
      <c r="F6" t="s">
        <v>910</v>
      </c>
      <c r="J6" s="36" t="s">
        <v>1384</v>
      </c>
      <c r="K6">
        <v>2</v>
      </c>
      <c r="L6" t="s">
        <v>1385</v>
      </c>
    </row>
    <row r="7" spans="1:12" x14ac:dyDescent="0.25">
      <c r="F7" t="s">
        <v>1386</v>
      </c>
      <c r="I7" s="127" t="s">
        <v>1387</v>
      </c>
      <c r="K7">
        <v>3</v>
      </c>
      <c r="L7" t="s">
        <v>1388</v>
      </c>
    </row>
    <row r="8" spans="1:12" x14ac:dyDescent="0.25">
      <c r="K8">
        <v>4</v>
      </c>
      <c r="L8" t="s">
        <v>1389</v>
      </c>
    </row>
    <row r="9" spans="1:12" x14ac:dyDescent="0.25">
      <c r="K9">
        <v>5</v>
      </c>
      <c r="L9" t="s">
        <v>1390</v>
      </c>
    </row>
    <row r="10" spans="1:12" x14ac:dyDescent="0.25">
      <c r="B10" s="19" t="s">
        <v>1391</v>
      </c>
      <c r="K10">
        <v>6</v>
      </c>
      <c r="L10" t="s">
        <v>1392</v>
      </c>
    </row>
    <row r="11" spans="1:12" x14ac:dyDescent="0.25">
      <c r="A11">
        <v>1</v>
      </c>
      <c r="B11" t="s">
        <v>1393</v>
      </c>
    </row>
    <row r="12" spans="1:12" x14ac:dyDescent="0.25">
      <c r="A12">
        <v>2</v>
      </c>
      <c r="B12" t="s">
        <v>1394</v>
      </c>
      <c r="L12" s="128"/>
    </row>
    <row r="13" spans="1:12" x14ac:dyDescent="0.25">
      <c r="A13">
        <v>3</v>
      </c>
      <c r="B13" t="s">
        <v>1395</v>
      </c>
      <c r="E13" s="91"/>
      <c r="L13" s="19" t="s">
        <v>1396</v>
      </c>
    </row>
    <row r="14" spans="1:12" x14ac:dyDescent="0.25">
      <c r="K14">
        <v>1</v>
      </c>
      <c r="L14" t="s">
        <v>1397</v>
      </c>
    </row>
    <row r="15" spans="1:12" x14ac:dyDescent="0.25">
      <c r="B15" s="19" t="s">
        <v>1398</v>
      </c>
      <c r="K15">
        <v>2</v>
      </c>
      <c r="L15" t="s">
        <v>1399</v>
      </c>
    </row>
    <row r="16" spans="1:12" ht="29.1" customHeight="1" x14ac:dyDescent="0.25">
      <c r="A16" s="62">
        <v>1</v>
      </c>
      <c r="B16" s="195" t="s">
        <v>1400</v>
      </c>
      <c r="C16" s="195"/>
      <c r="D16" s="195"/>
      <c r="E16" s="195"/>
      <c r="F16" s="195"/>
      <c r="G16" s="195"/>
      <c r="H16" s="195"/>
      <c r="K16">
        <v>3</v>
      </c>
      <c r="L16" t="s">
        <v>1401</v>
      </c>
    </row>
    <row r="17" spans="1:12" x14ac:dyDescent="0.25">
      <c r="A17">
        <v>2</v>
      </c>
      <c r="B17" t="s">
        <v>1402</v>
      </c>
      <c r="K17">
        <v>4</v>
      </c>
      <c r="L17" t="s">
        <v>1403</v>
      </c>
    </row>
    <row r="18" spans="1:12" ht="30.95" customHeight="1" x14ac:dyDescent="0.25">
      <c r="A18" s="70">
        <v>3</v>
      </c>
      <c r="B18" s="199" t="s">
        <v>1404</v>
      </c>
      <c r="C18" s="199"/>
      <c r="D18" s="199"/>
      <c r="E18" s="199"/>
      <c r="F18" s="199"/>
      <c r="G18" s="199"/>
      <c r="H18" s="199"/>
      <c r="I18" s="199"/>
      <c r="K18">
        <v>5</v>
      </c>
      <c r="L18" t="s">
        <v>1405</v>
      </c>
    </row>
    <row r="19" spans="1:12" x14ac:dyDescent="0.25">
      <c r="K19">
        <v>6</v>
      </c>
      <c r="L19" t="s">
        <v>1406</v>
      </c>
    </row>
    <row r="20" spans="1:12" x14ac:dyDescent="0.25">
      <c r="K20">
        <v>7</v>
      </c>
      <c r="L20" t="s">
        <v>1407</v>
      </c>
    </row>
  </sheetData>
  <mergeCells count="4">
    <mergeCell ref="B4:E4"/>
    <mergeCell ref="G4:J4"/>
    <mergeCell ref="B16:H16"/>
    <mergeCell ref="B18:I1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35"/>
  <sheetViews>
    <sheetView topLeftCell="B1" workbookViewId="0">
      <selection activeCell="P16" sqref="P16"/>
    </sheetView>
  </sheetViews>
  <sheetFormatPr defaultRowHeight="15" x14ac:dyDescent="0.25"/>
  <cols>
    <col min="2" max="2" width="20.85546875" customWidth="1"/>
    <col min="10" max="10" width="9.42578125" bestFit="1" customWidth="1"/>
    <col min="11" max="11" width="13.5703125" customWidth="1"/>
    <col min="12" max="12" width="13.140625" customWidth="1"/>
    <col min="13" max="13" width="10.42578125" bestFit="1" customWidth="1"/>
    <col min="14" max="14" width="10.85546875" bestFit="1" customWidth="1"/>
  </cols>
  <sheetData>
    <row r="1" spans="2:16" x14ac:dyDescent="0.25">
      <c r="G1" t="s">
        <v>1408</v>
      </c>
      <c r="K1" t="s">
        <v>1409</v>
      </c>
    </row>
    <row r="2" spans="2:16" x14ac:dyDescent="0.25">
      <c r="L2" t="s">
        <v>1410</v>
      </c>
      <c r="M2" t="s">
        <v>910</v>
      </c>
      <c r="N2" t="s">
        <v>1411</v>
      </c>
      <c r="O2" t="s">
        <v>1412</v>
      </c>
      <c r="P2" s="61">
        <v>44321</v>
      </c>
    </row>
    <row r="3" spans="2:16" x14ac:dyDescent="0.25">
      <c r="H3" t="s">
        <v>1413</v>
      </c>
      <c r="L3" t="s">
        <v>1414</v>
      </c>
      <c r="M3" t="s">
        <v>1415</v>
      </c>
    </row>
    <row r="4" spans="2:16" x14ac:dyDescent="0.25">
      <c r="E4" t="s">
        <v>1416</v>
      </c>
    </row>
    <row r="6" spans="2:16" ht="57.95" customHeight="1" x14ac:dyDescent="0.25">
      <c r="C6" s="87"/>
      <c r="D6" s="242" t="s">
        <v>1417</v>
      </c>
      <c r="E6" s="242"/>
      <c r="F6" s="242"/>
      <c r="G6" s="86"/>
      <c r="H6" s="94"/>
      <c r="I6" s="87"/>
      <c r="J6" s="243" t="s">
        <v>1418</v>
      </c>
      <c r="K6" s="243"/>
      <c r="L6" s="243"/>
      <c r="M6" s="86"/>
      <c r="N6" s="94"/>
    </row>
    <row r="7" spans="2:16" x14ac:dyDescent="0.25">
      <c r="C7" s="16"/>
      <c r="H7" s="95"/>
      <c r="I7" s="16"/>
      <c r="N7" s="95"/>
    </row>
    <row r="8" spans="2:16" ht="28.5" customHeight="1" x14ac:dyDescent="0.25">
      <c r="C8" s="96" t="s">
        <v>1419</v>
      </c>
      <c r="D8" s="20"/>
      <c r="E8" s="20"/>
      <c r="F8" s="20" t="s">
        <v>1420</v>
      </c>
      <c r="H8" s="95"/>
      <c r="I8" s="244" t="s">
        <v>1421</v>
      </c>
      <c r="J8" s="245"/>
      <c r="K8" s="245"/>
      <c r="L8" s="98"/>
      <c r="M8" s="246" t="s">
        <v>1422</v>
      </c>
      <c r="N8" s="247"/>
    </row>
    <row r="9" spans="2:16" x14ac:dyDescent="0.25">
      <c r="C9" s="16" t="s">
        <v>910</v>
      </c>
      <c r="F9" t="s">
        <v>1423</v>
      </c>
      <c r="H9" s="95"/>
      <c r="I9" s="16" t="s">
        <v>1423</v>
      </c>
      <c r="K9" s="61">
        <v>44476</v>
      </c>
      <c r="L9" s="16"/>
      <c r="M9" s="61">
        <v>44507</v>
      </c>
      <c r="N9" s="95"/>
    </row>
    <row r="10" spans="2:16" x14ac:dyDescent="0.25">
      <c r="C10" s="16" t="s">
        <v>1424</v>
      </c>
      <c r="H10" s="95"/>
      <c r="I10" s="16"/>
      <c r="L10" s="16"/>
      <c r="N10" s="95"/>
    </row>
    <row r="11" spans="2:16" x14ac:dyDescent="0.25">
      <c r="C11" s="51"/>
      <c r="D11" s="53"/>
      <c r="E11" s="53"/>
      <c r="F11" s="53"/>
      <c r="G11" s="53"/>
      <c r="H11" s="97"/>
      <c r="I11" s="51"/>
      <c r="J11" s="53"/>
      <c r="K11" s="53"/>
      <c r="L11" s="51"/>
      <c r="M11" s="53"/>
      <c r="N11" s="97"/>
    </row>
    <row r="12" spans="2:16" ht="30.95" customHeight="1" x14ac:dyDescent="0.25">
      <c r="B12" s="47" t="s">
        <v>1425</v>
      </c>
      <c r="C12" s="248" t="s">
        <v>1426</v>
      </c>
      <c r="D12" s="249"/>
      <c r="E12" s="249"/>
      <c r="F12" s="249"/>
      <c r="G12" s="249"/>
      <c r="H12" s="250"/>
      <c r="I12" s="251" t="s">
        <v>1427</v>
      </c>
      <c r="J12" s="252"/>
      <c r="K12" s="252"/>
      <c r="L12" s="252"/>
      <c r="M12" s="252"/>
      <c r="N12" s="253"/>
    </row>
    <row r="13" spans="2:16" x14ac:dyDescent="0.25">
      <c r="C13" s="16"/>
      <c r="H13" s="95"/>
      <c r="I13" s="16"/>
      <c r="K13" s="255" t="s">
        <v>1428</v>
      </c>
      <c r="L13" s="255"/>
      <c r="N13" s="95"/>
    </row>
    <row r="14" spans="2:16" x14ac:dyDescent="0.25">
      <c r="B14" t="s">
        <v>1429</v>
      </c>
      <c r="C14" s="16" t="s">
        <v>1430</v>
      </c>
      <c r="H14" s="95"/>
      <c r="I14" s="16" t="s">
        <v>1431</v>
      </c>
      <c r="L14" s="16" t="s">
        <v>1431</v>
      </c>
      <c r="N14" s="95"/>
    </row>
    <row r="15" spans="2:16" x14ac:dyDescent="0.25">
      <c r="C15" s="16" t="s">
        <v>1432</v>
      </c>
      <c r="H15" s="95"/>
      <c r="I15" s="99" t="s">
        <v>1433</v>
      </c>
      <c r="L15" s="99" t="s">
        <v>1433</v>
      </c>
      <c r="N15" s="95"/>
    </row>
    <row r="16" spans="2:16" ht="33" customHeight="1" x14ac:dyDescent="0.25">
      <c r="C16" s="254" t="s">
        <v>1434</v>
      </c>
      <c r="D16" s="199"/>
      <c r="E16" s="199"/>
      <c r="F16" s="199"/>
      <c r="G16" s="199"/>
      <c r="H16" s="216"/>
      <c r="I16" s="222" t="s">
        <v>1435</v>
      </c>
      <c r="J16" s="195"/>
      <c r="K16" s="223"/>
      <c r="L16" s="101" t="s">
        <v>1436</v>
      </c>
      <c r="N16" s="95"/>
    </row>
    <row r="17" spans="3:14" x14ac:dyDescent="0.25">
      <c r="C17" s="16" t="s">
        <v>1437</v>
      </c>
      <c r="H17" s="95"/>
      <c r="I17" s="16"/>
      <c r="L17" s="16"/>
      <c r="N17" s="95"/>
    </row>
    <row r="18" spans="3:14" x14ac:dyDescent="0.25">
      <c r="C18" s="16" t="s">
        <v>1438</v>
      </c>
      <c r="H18" s="95"/>
      <c r="I18" s="99" t="s">
        <v>1439</v>
      </c>
      <c r="L18" s="99" t="s">
        <v>1439</v>
      </c>
      <c r="N18" s="95"/>
    </row>
    <row r="19" spans="3:14" x14ac:dyDescent="0.25">
      <c r="C19" s="16"/>
      <c r="H19" s="95"/>
      <c r="I19" s="100" t="s">
        <v>1440</v>
      </c>
      <c r="L19" s="16"/>
      <c r="M19" t="s">
        <v>321</v>
      </c>
      <c r="N19" s="95"/>
    </row>
    <row r="20" spans="3:14" x14ac:dyDescent="0.25">
      <c r="C20" s="16"/>
      <c r="H20" s="95"/>
      <c r="I20" s="100" t="s">
        <v>1441</v>
      </c>
      <c r="L20" s="16"/>
      <c r="M20" t="s">
        <v>1442</v>
      </c>
      <c r="N20" s="95"/>
    </row>
    <row r="21" spans="3:14" x14ac:dyDescent="0.25">
      <c r="C21" s="16"/>
      <c r="H21" s="95"/>
      <c r="I21" s="100" t="s">
        <v>1443</v>
      </c>
      <c r="L21" s="16"/>
      <c r="M21" t="s">
        <v>283</v>
      </c>
      <c r="N21" s="95"/>
    </row>
    <row r="22" spans="3:14" x14ac:dyDescent="0.25">
      <c r="C22" s="16"/>
      <c r="H22" s="95"/>
      <c r="I22" s="16"/>
      <c r="L22" s="16"/>
      <c r="N22" s="95"/>
    </row>
    <row r="23" spans="3:14" x14ac:dyDescent="0.25">
      <c r="C23" s="16"/>
      <c r="H23" s="95"/>
      <c r="I23" s="16"/>
      <c r="L23" s="16"/>
      <c r="N23" s="95"/>
    </row>
    <row r="24" spans="3:14" x14ac:dyDescent="0.25">
      <c r="C24" s="16"/>
      <c r="H24" s="95"/>
      <c r="I24" s="16"/>
      <c r="L24" s="16"/>
      <c r="N24" s="95"/>
    </row>
    <row r="25" spans="3:14" x14ac:dyDescent="0.25">
      <c r="C25" s="16"/>
      <c r="H25" s="95"/>
      <c r="I25" s="16"/>
      <c r="L25" s="16"/>
      <c r="N25" s="95"/>
    </row>
    <row r="26" spans="3:14" x14ac:dyDescent="0.25">
      <c r="C26" s="16"/>
      <c r="H26" s="95"/>
      <c r="I26" s="16"/>
      <c r="L26" s="16"/>
      <c r="N26" s="95"/>
    </row>
    <row r="27" spans="3:14" x14ac:dyDescent="0.25">
      <c r="C27" s="16"/>
      <c r="H27" s="95"/>
      <c r="I27" s="16"/>
      <c r="L27" s="16"/>
      <c r="N27" s="95"/>
    </row>
    <row r="28" spans="3:14" x14ac:dyDescent="0.25">
      <c r="C28" s="16"/>
      <c r="H28" s="95"/>
      <c r="I28" s="16"/>
      <c r="L28" s="16"/>
      <c r="N28" s="95"/>
    </row>
    <row r="29" spans="3:14" x14ac:dyDescent="0.25">
      <c r="C29" s="16"/>
      <c r="H29" s="95"/>
      <c r="I29" s="16"/>
      <c r="L29" s="16"/>
      <c r="N29" s="95"/>
    </row>
    <row r="30" spans="3:14" x14ac:dyDescent="0.25">
      <c r="C30" s="16"/>
      <c r="H30" s="95"/>
      <c r="I30" s="16"/>
      <c r="N30" s="95"/>
    </row>
    <row r="31" spans="3:14" x14ac:dyDescent="0.25">
      <c r="C31" s="16"/>
      <c r="H31" s="95"/>
      <c r="I31" s="16"/>
      <c r="N31" s="95"/>
    </row>
    <row r="32" spans="3:14" x14ac:dyDescent="0.25">
      <c r="C32" s="16"/>
      <c r="H32" s="95"/>
      <c r="I32" s="16"/>
      <c r="N32" s="95"/>
    </row>
    <row r="33" spans="3:14" x14ac:dyDescent="0.25">
      <c r="C33" s="16"/>
      <c r="H33" s="95"/>
      <c r="I33" s="16"/>
      <c r="N33" s="95"/>
    </row>
    <row r="34" spans="3:14" x14ac:dyDescent="0.25">
      <c r="C34" s="16"/>
      <c r="H34" s="95"/>
      <c r="I34" s="16"/>
      <c r="N34" s="95"/>
    </row>
    <row r="35" spans="3:14" x14ac:dyDescent="0.25">
      <c r="C35" s="51"/>
      <c r="D35" s="53"/>
      <c r="E35" s="53"/>
      <c r="F35" s="53"/>
      <c r="G35" s="53"/>
      <c r="H35" s="97"/>
      <c r="I35" s="51"/>
      <c r="J35" s="53"/>
      <c r="K35" s="53"/>
      <c r="L35" s="53"/>
      <c r="M35" s="53"/>
      <c r="N35" s="97"/>
    </row>
  </sheetData>
  <mergeCells count="9">
    <mergeCell ref="C16:H16"/>
    <mergeCell ref="K13:L13"/>
    <mergeCell ref="I16:K16"/>
    <mergeCell ref="D6:F6"/>
    <mergeCell ref="J6:L6"/>
    <mergeCell ref="I8:K8"/>
    <mergeCell ref="M8:N8"/>
    <mergeCell ref="C12:H12"/>
    <mergeCell ref="I12:N1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1:Z27"/>
  <sheetViews>
    <sheetView workbookViewId="0">
      <selection activeCell="B19" sqref="B19"/>
    </sheetView>
  </sheetViews>
  <sheetFormatPr defaultRowHeight="15" x14ac:dyDescent="0.25"/>
  <cols>
    <col min="8" max="8" width="10.7109375" customWidth="1"/>
    <col min="12" max="12" width="14.28515625" customWidth="1"/>
  </cols>
  <sheetData>
    <row r="1" spans="3:26" x14ac:dyDescent="0.25">
      <c r="E1" t="s">
        <v>1444</v>
      </c>
    </row>
    <row r="3" spans="3:26" x14ac:dyDescent="0.25">
      <c r="C3" s="256" t="s">
        <v>1413</v>
      </c>
      <c r="D3" s="256"/>
      <c r="E3" s="258" t="s">
        <v>1445</v>
      </c>
      <c r="F3" s="258"/>
      <c r="G3" s="258"/>
      <c r="H3" s="258"/>
      <c r="I3" s="258" t="s">
        <v>1446</v>
      </c>
      <c r="J3" s="258"/>
      <c r="K3" s="258"/>
      <c r="L3" s="258"/>
    </row>
    <row r="4" spans="3:26" ht="41.45" customHeight="1" x14ac:dyDescent="0.25">
      <c r="C4" s="257"/>
      <c r="D4" s="257"/>
      <c r="E4" s="258"/>
      <c r="F4" s="258"/>
      <c r="G4" s="258"/>
      <c r="H4" s="258"/>
      <c r="I4" s="258"/>
      <c r="J4" s="258"/>
      <c r="K4" s="258"/>
      <c r="L4" s="258"/>
    </row>
    <row r="5" spans="3:26" x14ac:dyDescent="0.25">
      <c r="C5" s="256" t="s">
        <v>1447</v>
      </c>
      <c r="D5" s="259"/>
      <c r="E5" s="87"/>
      <c r="F5" s="86"/>
      <c r="G5" s="86"/>
      <c r="H5" s="86"/>
      <c r="I5" s="86"/>
      <c r="J5" s="86"/>
      <c r="K5" s="86"/>
      <c r="L5" s="94"/>
    </row>
    <row r="6" spans="3:26" x14ac:dyDescent="0.25">
      <c r="C6" s="260" t="s">
        <v>1448</v>
      </c>
      <c r="D6" s="261"/>
      <c r="E6" s="16"/>
      <c r="F6" s="246" t="s">
        <v>1449</v>
      </c>
      <c r="G6" s="246"/>
      <c r="H6" s="246"/>
      <c r="I6" s="246"/>
      <c r="J6" s="246"/>
      <c r="K6" s="246"/>
      <c r="L6" s="95"/>
      <c r="Y6" t="s">
        <v>1450</v>
      </c>
      <c r="Z6" t="s">
        <v>1451</v>
      </c>
    </row>
    <row r="7" spans="3:26" x14ac:dyDescent="0.25">
      <c r="C7" s="102" t="s">
        <v>1452</v>
      </c>
      <c r="D7" s="103"/>
      <c r="E7" s="16"/>
      <c r="F7" s="246"/>
      <c r="G7" s="246"/>
      <c r="H7" s="246"/>
      <c r="I7" s="246"/>
      <c r="J7" s="246"/>
      <c r="K7" s="246"/>
      <c r="L7" s="95"/>
      <c r="Y7" t="s">
        <v>1450</v>
      </c>
      <c r="Z7" t="s">
        <v>1453</v>
      </c>
    </row>
    <row r="8" spans="3:26" x14ac:dyDescent="0.25">
      <c r="C8" s="102" t="s">
        <v>1454</v>
      </c>
      <c r="D8" s="103"/>
      <c r="E8" s="16"/>
      <c r="F8" s="246"/>
      <c r="G8" s="246"/>
      <c r="H8" s="246"/>
      <c r="I8" s="246"/>
      <c r="J8" s="246"/>
      <c r="K8" s="246"/>
      <c r="L8" s="95"/>
      <c r="Y8" t="s">
        <v>1450</v>
      </c>
      <c r="Z8" t="s">
        <v>1455</v>
      </c>
    </row>
    <row r="9" spans="3:26" x14ac:dyDescent="0.25">
      <c r="C9" s="102" t="s">
        <v>1456</v>
      </c>
      <c r="D9" s="103"/>
      <c r="E9" s="16"/>
      <c r="H9" s="134" t="s">
        <v>1457</v>
      </c>
      <c r="L9" s="95"/>
      <c r="Y9" t="s">
        <v>1458</v>
      </c>
    </row>
    <row r="10" spans="3:26" x14ac:dyDescent="0.25">
      <c r="C10" s="102" t="s">
        <v>1459</v>
      </c>
      <c r="D10" s="103"/>
      <c r="E10" s="16"/>
      <c r="L10" s="95"/>
    </row>
    <row r="11" spans="3:26" x14ac:dyDescent="0.25">
      <c r="C11" s="104"/>
      <c r="D11" s="103"/>
      <c r="E11" s="90" t="s">
        <v>1460</v>
      </c>
      <c r="H11" s="5" t="s">
        <v>1461</v>
      </c>
      <c r="K11" s="5" t="s">
        <v>1462</v>
      </c>
      <c r="L11" s="95"/>
    </row>
    <row r="12" spans="3:26" x14ac:dyDescent="0.25">
      <c r="C12" s="104"/>
      <c r="D12" s="103"/>
      <c r="E12" s="100" t="s">
        <v>1463</v>
      </c>
      <c r="H12" s="32" t="s">
        <v>1464</v>
      </c>
      <c r="K12" s="32" t="s">
        <v>1465</v>
      </c>
      <c r="L12" s="95"/>
    </row>
    <row r="13" spans="3:26" x14ac:dyDescent="0.25">
      <c r="C13" s="104"/>
      <c r="D13" s="103"/>
      <c r="E13" s="100" t="s">
        <v>1466</v>
      </c>
      <c r="H13" s="32" t="s">
        <v>1467</v>
      </c>
      <c r="K13" s="32" t="s">
        <v>1468</v>
      </c>
      <c r="L13" s="95"/>
    </row>
    <row r="14" spans="3:26" x14ac:dyDescent="0.25">
      <c r="C14" s="104"/>
      <c r="D14" s="103"/>
      <c r="E14" s="100" t="s">
        <v>1469</v>
      </c>
      <c r="H14" s="32" t="s">
        <v>1470</v>
      </c>
      <c r="L14" s="95"/>
    </row>
    <row r="15" spans="3:26" x14ac:dyDescent="0.25">
      <c r="C15" s="104"/>
      <c r="D15" s="103"/>
      <c r="E15" s="100" t="s">
        <v>1471</v>
      </c>
      <c r="L15" s="95"/>
    </row>
    <row r="16" spans="3:26" x14ac:dyDescent="0.25">
      <c r="C16" s="104"/>
      <c r="D16" s="103"/>
      <c r="E16" s="16"/>
      <c r="L16" s="95"/>
    </row>
    <row r="17" spans="3:12" x14ac:dyDescent="0.25">
      <c r="C17" s="104"/>
      <c r="D17" s="103"/>
      <c r="E17" s="16"/>
      <c r="L17" s="95"/>
    </row>
    <row r="18" spans="3:12" x14ac:dyDescent="0.25">
      <c r="C18" s="51"/>
      <c r="D18" s="97"/>
      <c r="E18" s="51"/>
      <c r="F18" s="53"/>
      <c r="G18" s="53"/>
      <c r="H18" s="53"/>
      <c r="I18" s="53"/>
      <c r="J18" s="53"/>
      <c r="K18" s="53"/>
      <c r="L18" s="97"/>
    </row>
    <row r="19" spans="3:12" x14ac:dyDescent="0.25">
      <c r="C19" s="219" t="s">
        <v>1472</v>
      </c>
      <c r="D19" s="221"/>
      <c r="E19" s="86" t="s">
        <v>1473</v>
      </c>
      <c r="F19" s="86"/>
      <c r="G19" s="86"/>
      <c r="H19" s="86"/>
      <c r="I19" s="86"/>
      <c r="J19" s="86"/>
      <c r="K19" s="86"/>
      <c r="L19" s="94"/>
    </row>
    <row r="20" spans="3:12" x14ac:dyDescent="0.25">
      <c r="C20" s="222"/>
      <c r="D20" s="223"/>
      <c r="E20" s="32" t="s">
        <v>1474</v>
      </c>
      <c r="H20" s="105" t="s">
        <v>1475</v>
      </c>
      <c r="L20" s="95"/>
    </row>
    <row r="21" spans="3:12" x14ac:dyDescent="0.25">
      <c r="C21" s="222"/>
      <c r="D21" s="223"/>
      <c r="E21" s="32" t="s">
        <v>1476</v>
      </c>
      <c r="I21" s="105" t="s">
        <v>1477</v>
      </c>
      <c r="L21" s="95"/>
    </row>
    <row r="22" spans="3:12" x14ac:dyDescent="0.25">
      <c r="C22" s="16"/>
      <c r="D22" s="95"/>
      <c r="I22" s="105" t="s">
        <v>1478</v>
      </c>
      <c r="L22" s="95"/>
    </row>
    <row r="23" spans="3:12" x14ac:dyDescent="0.25">
      <c r="C23" s="16"/>
      <c r="D23" s="95"/>
      <c r="I23" s="105" t="s">
        <v>1479</v>
      </c>
      <c r="L23" s="95"/>
    </row>
    <row r="24" spans="3:12" x14ac:dyDescent="0.25">
      <c r="C24" s="16"/>
      <c r="D24" s="95"/>
      <c r="E24" s="32" t="s">
        <v>1480</v>
      </c>
      <c r="K24" s="7" t="s">
        <v>321</v>
      </c>
      <c r="L24" s="95"/>
    </row>
    <row r="25" spans="3:12" x14ac:dyDescent="0.25">
      <c r="C25" s="16"/>
      <c r="D25" s="95"/>
      <c r="E25" s="32" t="s">
        <v>1481</v>
      </c>
      <c r="K25" s="7" t="s">
        <v>321</v>
      </c>
      <c r="L25" s="95"/>
    </row>
    <row r="26" spans="3:12" x14ac:dyDescent="0.25">
      <c r="C26" s="16"/>
      <c r="D26" s="95"/>
      <c r="E26" s="32" t="s">
        <v>1482</v>
      </c>
      <c r="L26" s="95"/>
    </row>
    <row r="27" spans="3:12" x14ac:dyDescent="0.25">
      <c r="C27" s="51"/>
      <c r="D27" s="97"/>
      <c r="E27" s="106" t="s">
        <v>1483</v>
      </c>
      <c r="F27" s="53"/>
      <c r="G27" s="53"/>
      <c r="H27" s="53"/>
      <c r="I27" s="53"/>
      <c r="J27" s="53"/>
      <c r="K27" s="53"/>
      <c r="L27" s="97"/>
    </row>
  </sheetData>
  <mergeCells count="7">
    <mergeCell ref="C19:D21"/>
    <mergeCell ref="C3:D4"/>
    <mergeCell ref="E3:H4"/>
    <mergeCell ref="I3:L4"/>
    <mergeCell ref="C5:D5"/>
    <mergeCell ref="C6:D6"/>
    <mergeCell ref="F6:K8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38"/>
  <sheetViews>
    <sheetView workbookViewId="0">
      <selection activeCell="S19" sqref="S19"/>
    </sheetView>
  </sheetViews>
  <sheetFormatPr defaultRowHeight="15" x14ac:dyDescent="0.25"/>
  <cols>
    <col min="17" max="17" width="13.42578125" customWidth="1"/>
  </cols>
  <sheetData>
    <row r="1" spans="1:20" x14ac:dyDescent="0.25">
      <c r="H1" t="s">
        <v>1484</v>
      </c>
    </row>
    <row r="5" spans="1:20" x14ac:dyDescent="0.25">
      <c r="C5" t="s">
        <v>1485</v>
      </c>
      <c r="P5" t="s">
        <v>1486</v>
      </c>
    </row>
    <row r="6" spans="1:20" ht="45" customHeight="1" x14ac:dyDescent="0.25">
      <c r="B6" s="245" t="s">
        <v>1487</v>
      </c>
      <c r="C6" s="245"/>
      <c r="D6" s="245"/>
      <c r="E6" s="245"/>
      <c r="O6" s="70" t="s">
        <v>577</v>
      </c>
      <c r="P6" s="195" t="s">
        <v>1488</v>
      </c>
      <c r="Q6" s="200"/>
      <c r="R6" s="200"/>
    </row>
    <row r="7" spans="1:20" x14ac:dyDescent="0.25">
      <c r="A7" s="36" t="s">
        <v>577</v>
      </c>
      <c r="B7" t="s">
        <v>1489</v>
      </c>
    </row>
    <row r="10" spans="1:20" x14ac:dyDescent="0.25">
      <c r="H10" s="87"/>
      <c r="I10" s="262" t="s">
        <v>376</v>
      </c>
      <c r="J10" s="262"/>
      <c r="K10" s="94"/>
    </row>
    <row r="11" spans="1:20" x14ac:dyDescent="0.25">
      <c r="H11" s="16">
        <v>1</v>
      </c>
      <c r="I11" t="s">
        <v>1490</v>
      </c>
      <c r="K11" s="174" t="s">
        <v>1491</v>
      </c>
      <c r="P11" t="s">
        <v>1492</v>
      </c>
      <c r="T11" s="15" t="s">
        <v>1493</v>
      </c>
    </row>
    <row r="12" spans="1:20" x14ac:dyDescent="0.25">
      <c r="H12" s="51">
        <v>2</v>
      </c>
      <c r="I12" s="53" t="s">
        <v>1494</v>
      </c>
      <c r="J12" s="53"/>
      <c r="K12" s="97"/>
    </row>
    <row r="13" spans="1:20" x14ac:dyDescent="0.25">
      <c r="H13" s="87"/>
      <c r="I13" s="262" t="s">
        <v>1495</v>
      </c>
      <c r="J13" s="262"/>
      <c r="K13" s="94"/>
      <c r="N13" s="9" t="s">
        <v>1496</v>
      </c>
    </row>
    <row r="14" spans="1:20" x14ac:dyDescent="0.25">
      <c r="H14" s="16" t="s">
        <v>1497</v>
      </c>
      <c r="K14" s="95"/>
      <c r="N14" s="32" t="s">
        <v>1498</v>
      </c>
    </row>
    <row r="15" spans="1:20" x14ac:dyDescent="0.25">
      <c r="H15" s="100" t="s">
        <v>1499</v>
      </c>
      <c r="K15" s="95"/>
      <c r="N15" s="32" t="s">
        <v>1500</v>
      </c>
    </row>
    <row r="16" spans="1:20" x14ac:dyDescent="0.25">
      <c r="H16" s="116" t="s">
        <v>1501</v>
      </c>
      <c r="I16" s="53"/>
      <c r="J16" s="53"/>
      <c r="K16" s="97"/>
      <c r="N16" s="32" t="s">
        <v>1502</v>
      </c>
    </row>
    <row r="17" spans="1:16" x14ac:dyDescent="0.25">
      <c r="N17" s="32" t="s">
        <v>1503</v>
      </c>
    </row>
    <row r="18" spans="1:16" x14ac:dyDescent="0.25">
      <c r="N18" s="32" t="s">
        <v>1504</v>
      </c>
    </row>
    <row r="20" spans="1:16" x14ac:dyDescent="0.25">
      <c r="B20" t="s">
        <v>1505</v>
      </c>
      <c r="L20" t="s">
        <v>1209</v>
      </c>
    </row>
    <row r="21" spans="1:16" x14ac:dyDescent="0.25">
      <c r="A21">
        <v>1</v>
      </c>
      <c r="B21" t="s">
        <v>1506</v>
      </c>
      <c r="H21" t="s">
        <v>1</v>
      </c>
      <c r="K21" s="36" t="s">
        <v>1507</v>
      </c>
      <c r="L21" t="s">
        <v>1508</v>
      </c>
    </row>
    <row r="22" spans="1:16" x14ac:dyDescent="0.25">
      <c r="A22">
        <v>2</v>
      </c>
      <c r="B22" t="s">
        <v>1509</v>
      </c>
      <c r="K22">
        <v>1</v>
      </c>
      <c r="L22" t="s">
        <v>1510</v>
      </c>
    </row>
    <row r="23" spans="1:16" x14ac:dyDescent="0.25">
      <c r="A23">
        <v>3</v>
      </c>
      <c r="B23" t="s">
        <v>1511</v>
      </c>
      <c r="K23">
        <v>2</v>
      </c>
      <c r="L23" t="s">
        <v>1512</v>
      </c>
    </row>
    <row r="24" spans="1:16" x14ac:dyDescent="0.25">
      <c r="B24" s="117" t="s">
        <v>1513</v>
      </c>
      <c r="F24" s="15" t="s">
        <v>1514</v>
      </c>
    </row>
    <row r="25" spans="1:16" x14ac:dyDescent="0.25">
      <c r="B25" s="117" t="s">
        <v>1515</v>
      </c>
      <c r="F25" s="15" t="s">
        <v>1516</v>
      </c>
      <c r="K25" s="118" t="s">
        <v>1517</v>
      </c>
      <c r="L25" s="1" t="s">
        <v>1518</v>
      </c>
      <c r="M25" s="1"/>
      <c r="N25" s="1"/>
      <c r="O25" s="1"/>
      <c r="P25" s="1"/>
    </row>
    <row r="26" spans="1:16" x14ac:dyDescent="0.25">
      <c r="B26" s="117" t="s">
        <v>1519</v>
      </c>
      <c r="F26" s="15" t="s">
        <v>1520</v>
      </c>
      <c r="K26" s="1"/>
      <c r="L26" s="1" t="s">
        <v>1521</v>
      </c>
      <c r="M26" s="1"/>
      <c r="N26" s="1"/>
      <c r="O26" s="1"/>
      <c r="P26" s="1"/>
    </row>
    <row r="27" spans="1:16" x14ac:dyDescent="0.25">
      <c r="B27" s="117" t="s">
        <v>1522</v>
      </c>
      <c r="F27" s="15" t="s">
        <v>321</v>
      </c>
    </row>
    <row r="28" spans="1:16" x14ac:dyDescent="0.25">
      <c r="B28" s="117" t="s">
        <v>1523</v>
      </c>
      <c r="F28" s="15" t="s">
        <v>1202</v>
      </c>
    </row>
    <row r="31" spans="1:16" x14ac:dyDescent="0.25">
      <c r="A31" s="159" t="s">
        <v>1524</v>
      </c>
    </row>
    <row r="32" spans="1:16" x14ac:dyDescent="0.25">
      <c r="A32" t="s">
        <v>1525</v>
      </c>
    </row>
    <row r="33" spans="1:1" x14ac:dyDescent="0.25">
      <c r="A33" t="s">
        <v>1526</v>
      </c>
    </row>
    <row r="34" spans="1:1" x14ac:dyDescent="0.25">
      <c r="A34" t="s">
        <v>1527</v>
      </c>
    </row>
    <row r="35" spans="1:1" x14ac:dyDescent="0.25">
      <c r="A35" t="s">
        <v>1528</v>
      </c>
    </row>
    <row r="36" spans="1:1" x14ac:dyDescent="0.25">
      <c r="A36" t="s">
        <v>1529</v>
      </c>
    </row>
    <row r="37" spans="1:1" x14ac:dyDescent="0.25">
      <c r="A37" t="s">
        <v>1530</v>
      </c>
    </row>
    <row r="38" spans="1:1" x14ac:dyDescent="0.25">
      <c r="A38" t="s">
        <v>1531</v>
      </c>
    </row>
  </sheetData>
  <mergeCells count="4">
    <mergeCell ref="B6:E6"/>
    <mergeCell ref="P6:R6"/>
    <mergeCell ref="I10:J10"/>
    <mergeCell ref="I13:J13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1:T14"/>
  <sheetViews>
    <sheetView workbookViewId="0">
      <selection activeCell="A21" sqref="A21"/>
    </sheetView>
  </sheetViews>
  <sheetFormatPr defaultRowHeight="15" x14ac:dyDescent="0.25"/>
  <cols>
    <col min="15" max="15" width="11.140625" style="74" bestFit="1" customWidth="1"/>
    <col min="18" max="18" width="13.5703125" style="74" bestFit="1" customWidth="1"/>
    <col min="19" max="19" width="17.140625" style="74" bestFit="1" customWidth="1"/>
  </cols>
  <sheetData>
    <row r="1" spans="3:20" x14ac:dyDescent="0.25">
      <c r="G1" t="s">
        <v>1532</v>
      </c>
      <c r="R1" s="74" t="s">
        <v>1533</v>
      </c>
      <c r="S1" s="74" t="s">
        <v>1534</v>
      </c>
    </row>
    <row r="2" spans="3:20" x14ac:dyDescent="0.25">
      <c r="O2" s="74" t="s">
        <v>1535</v>
      </c>
      <c r="R2" s="74" t="s">
        <v>1536</v>
      </c>
      <c r="S2" s="74" t="s">
        <v>1537</v>
      </c>
    </row>
    <row r="3" spans="3:20" x14ac:dyDescent="0.25">
      <c r="F3" t="s">
        <v>1538</v>
      </c>
      <c r="N3">
        <v>1</v>
      </c>
      <c r="O3" s="119">
        <v>10000</v>
      </c>
      <c r="R3" s="74">
        <v>10000</v>
      </c>
      <c r="S3" s="74">
        <v>5000</v>
      </c>
    </row>
    <row r="4" spans="3:20" x14ac:dyDescent="0.25">
      <c r="N4">
        <v>2</v>
      </c>
      <c r="O4" s="120">
        <v>5000</v>
      </c>
      <c r="R4" s="74">
        <v>25000</v>
      </c>
      <c r="S4" s="74">
        <v>3000</v>
      </c>
    </row>
    <row r="5" spans="3:20" x14ac:dyDescent="0.25">
      <c r="N5">
        <v>3</v>
      </c>
      <c r="O5" s="120">
        <v>3000</v>
      </c>
      <c r="R5" s="74">
        <v>100000</v>
      </c>
      <c r="S5" s="74">
        <v>259</v>
      </c>
    </row>
    <row r="6" spans="3:20" x14ac:dyDescent="0.25">
      <c r="D6" t="s">
        <v>1539</v>
      </c>
      <c r="I6" t="s">
        <v>1540</v>
      </c>
      <c r="N6">
        <v>4</v>
      </c>
      <c r="O6" s="119">
        <v>25000</v>
      </c>
      <c r="R6" s="74">
        <v>74000</v>
      </c>
      <c r="S6" s="74">
        <v>74000</v>
      </c>
    </row>
    <row r="7" spans="3:20" x14ac:dyDescent="0.25">
      <c r="C7" s="32" t="s">
        <v>1541</v>
      </c>
      <c r="I7" s="263" t="s">
        <v>1542</v>
      </c>
      <c r="J7" s="264"/>
      <c r="K7" s="264"/>
      <c r="L7" s="264"/>
      <c r="M7" s="264"/>
      <c r="N7">
        <v>5</v>
      </c>
      <c r="O7" s="123">
        <v>100000</v>
      </c>
      <c r="P7" t="s">
        <v>1543</v>
      </c>
    </row>
    <row r="8" spans="3:20" x14ac:dyDescent="0.25">
      <c r="C8" s="32" t="s">
        <v>1544</v>
      </c>
      <c r="N8">
        <v>6</v>
      </c>
      <c r="O8" s="74">
        <v>750</v>
      </c>
      <c r="R8" s="74" t="s">
        <v>1545</v>
      </c>
      <c r="S8" s="74" t="s">
        <v>1546</v>
      </c>
    </row>
    <row r="9" spans="3:20" x14ac:dyDescent="0.25">
      <c r="C9" s="32" t="s">
        <v>1547</v>
      </c>
      <c r="N9">
        <v>7</v>
      </c>
      <c r="O9" s="120">
        <v>259</v>
      </c>
      <c r="R9" s="123" t="s">
        <v>1548</v>
      </c>
      <c r="S9" s="121">
        <f>1/4</f>
        <v>0.25</v>
      </c>
      <c r="T9">
        <f>10*S9</f>
        <v>2.5</v>
      </c>
    </row>
    <row r="10" spans="3:20" x14ac:dyDescent="0.25">
      <c r="C10" s="122">
        <f>10*25%</f>
        <v>2.5</v>
      </c>
      <c r="N10">
        <v>8</v>
      </c>
      <c r="O10" s="74">
        <v>2000</v>
      </c>
    </row>
    <row r="11" spans="3:20" x14ac:dyDescent="0.25">
      <c r="N11">
        <v>9</v>
      </c>
      <c r="O11" s="120">
        <v>74000</v>
      </c>
    </row>
    <row r="12" spans="3:20" x14ac:dyDescent="0.25">
      <c r="D12" s="15" t="s">
        <v>1549</v>
      </c>
      <c r="N12">
        <v>10</v>
      </c>
      <c r="O12" s="74">
        <v>9000</v>
      </c>
    </row>
    <row r="13" spans="3:20" x14ac:dyDescent="0.25">
      <c r="C13">
        <v>1</v>
      </c>
      <c r="D13" t="s">
        <v>1550</v>
      </c>
    </row>
    <row r="14" spans="3:20" x14ac:dyDescent="0.25">
      <c r="C14">
        <v>2</v>
      </c>
      <c r="D14" t="s">
        <v>1551</v>
      </c>
    </row>
  </sheetData>
  <mergeCells count="1">
    <mergeCell ref="I7:M7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M95"/>
  <sheetViews>
    <sheetView workbookViewId="0">
      <selection activeCell="A20" sqref="A20"/>
    </sheetView>
  </sheetViews>
  <sheetFormatPr defaultRowHeight="15" x14ac:dyDescent="0.25"/>
  <cols>
    <col min="1" max="1" width="9.42578125" bestFit="1" customWidth="1"/>
    <col min="9" max="9" width="13.5703125" bestFit="1" customWidth="1"/>
  </cols>
  <sheetData>
    <row r="1" spans="1:39" x14ac:dyDescent="0.25">
      <c r="A1" s="1" t="s">
        <v>1552</v>
      </c>
      <c r="R1" t="s">
        <v>1553</v>
      </c>
    </row>
    <row r="2" spans="1:39" x14ac:dyDescent="0.25">
      <c r="A2" s="1" t="s">
        <v>1554</v>
      </c>
      <c r="C2" s="197" t="s">
        <v>1555</v>
      </c>
      <c r="D2" s="197"/>
      <c r="E2" s="197"/>
    </row>
    <row r="3" spans="1:39" x14ac:dyDescent="0.25">
      <c r="A3" s="1" t="s">
        <v>1556</v>
      </c>
    </row>
    <row r="4" spans="1:39" x14ac:dyDescent="0.25">
      <c r="A4" s="1" t="s">
        <v>1557</v>
      </c>
      <c r="C4" s="197" t="s">
        <v>1558</v>
      </c>
      <c r="D4" s="197"/>
      <c r="E4" s="197"/>
      <c r="K4" s="1" t="s">
        <v>1552</v>
      </c>
      <c r="L4" s="130" t="s">
        <v>1559</v>
      </c>
      <c r="W4" s="1" t="s">
        <v>1556</v>
      </c>
      <c r="X4" s="130" t="s">
        <v>1560</v>
      </c>
    </row>
    <row r="5" spans="1:39" x14ac:dyDescent="0.25">
      <c r="K5" s="131" t="s">
        <v>1561</v>
      </c>
      <c r="L5" t="s">
        <v>1562</v>
      </c>
    </row>
    <row r="6" spans="1:39" x14ac:dyDescent="0.25">
      <c r="C6" s="197" t="s">
        <v>1563</v>
      </c>
      <c r="D6" s="197"/>
      <c r="E6" s="197"/>
      <c r="K6" s="131" t="s">
        <v>1561</v>
      </c>
      <c r="L6" t="s">
        <v>1564</v>
      </c>
    </row>
    <row r="7" spans="1:39" x14ac:dyDescent="0.25">
      <c r="K7" s="131" t="s">
        <v>1561</v>
      </c>
      <c r="L7" t="s">
        <v>1565</v>
      </c>
      <c r="S7" s="186" t="s">
        <v>1566</v>
      </c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 t="s">
        <v>1567</v>
      </c>
      <c r="AE7" s="186"/>
      <c r="AF7" s="186"/>
      <c r="AG7" s="186"/>
      <c r="AH7" s="186"/>
      <c r="AJ7" t="s">
        <v>1568</v>
      </c>
      <c r="AM7" s="130" t="s">
        <v>1569</v>
      </c>
    </row>
    <row r="8" spans="1:39" x14ac:dyDescent="0.25">
      <c r="C8" s="197" t="s">
        <v>721</v>
      </c>
      <c r="D8" s="197"/>
      <c r="E8" s="197"/>
      <c r="F8" t="s">
        <v>1570</v>
      </c>
      <c r="R8" t="s">
        <v>1571</v>
      </c>
    </row>
    <row r="9" spans="1:39" x14ac:dyDescent="0.25">
      <c r="K9" s="187" t="s">
        <v>1572</v>
      </c>
      <c r="L9" s="188" t="s">
        <v>1573</v>
      </c>
      <c r="M9" s="189"/>
      <c r="S9" t="s">
        <v>1574</v>
      </c>
    </row>
    <row r="10" spans="1:39" x14ac:dyDescent="0.25">
      <c r="C10" s="197" t="s">
        <v>1126</v>
      </c>
      <c r="D10" s="197"/>
      <c r="E10" s="197"/>
      <c r="F10" t="s">
        <v>1575</v>
      </c>
      <c r="K10" s="110"/>
      <c r="L10" s="190" t="s">
        <v>1576</v>
      </c>
      <c r="M10" s="191"/>
    </row>
    <row r="11" spans="1:39" x14ac:dyDescent="0.25">
      <c r="R11" t="s">
        <v>1577</v>
      </c>
      <c r="T11" t="s">
        <v>1578</v>
      </c>
      <c r="W11" t="s">
        <v>1579</v>
      </c>
      <c r="AC11" t="s">
        <v>1580</v>
      </c>
      <c r="AF11" t="s">
        <v>1581</v>
      </c>
      <c r="AI11" t="s">
        <v>1582</v>
      </c>
    </row>
    <row r="12" spans="1:39" x14ac:dyDescent="0.25">
      <c r="C12" s="197" t="s">
        <v>1583</v>
      </c>
      <c r="D12" s="197"/>
      <c r="E12" s="197"/>
      <c r="F12" t="s">
        <v>1584</v>
      </c>
      <c r="K12" s="266"/>
      <c r="L12" s="267"/>
      <c r="M12" s="268"/>
      <c r="P12" s="36" t="s">
        <v>577</v>
      </c>
      <c r="Q12" t="s">
        <v>1585</v>
      </c>
      <c r="T12" t="s">
        <v>1586</v>
      </c>
      <c r="AB12" t="s">
        <v>577</v>
      </c>
      <c r="AC12" t="s">
        <v>1587</v>
      </c>
      <c r="AF12" t="s">
        <v>910</v>
      </c>
      <c r="AI12" t="s">
        <v>1588</v>
      </c>
    </row>
    <row r="13" spans="1:39" ht="14.45" customHeight="1" x14ac:dyDescent="0.25">
      <c r="K13" s="254"/>
      <c r="L13" s="199"/>
      <c r="M13" s="216"/>
      <c r="Q13" s="199" t="s">
        <v>1589</v>
      </c>
      <c r="R13" s="199"/>
      <c r="S13" s="199"/>
      <c r="T13" s="62" t="s">
        <v>1590</v>
      </c>
      <c r="X13" t="s">
        <v>1591</v>
      </c>
      <c r="AF13" t="s">
        <v>1592</v>
      </c>
      <c r="AJ13" t="s">
        <v>1593</v>
      </c>
    </row>
    <row r="14" spans="1:39" ht="14.45" customHeight="1" x14ac:dyDescent="0.25">
      <c r="C14" s="197" t="s">
        <v>1594</v>
      </c>
      <c r="D14" s="197"/>
      <c r="E14" s="197"/>
      <c r="K14" s="269"/>
      <c r="L14" s="270"/>
      <c r="M14" s="271"/>
      <c r="Q14" s="199"/>
      <c r="R14" s="199"/>
      <c r="S14" s="199"/>
      <c r="AF14" t="s">
        <v>1595</v>
      </c>
      <c r="AJ14" t="s">
        <v>1596</v>
      </c>
    </row>
    <row r="16" spans="1:39" ht="14.45" customHeight="1" x14ac:dyDescent="0.25">
      <c r="C16" s="197" t="s">
        <v>1597</v>
      </c>
      <c r="D16" s="197"/>
      <c r="E16" s="197"/>
      <c r="K16" s="219"/>
      <c r="L16" s="220"/>
      <c r="M16" s="221"/>
    </row>
    <row r="17" spans="11:36" x14ac:dyDescent="0.25">
      <c r="K17" s="222"/>
      <c r="L17" s="195"/>
      <c r="M17" s="223"/>
    </row>
    <row r="18" spans="11:36" x14ac:dyDescent="0.25">
      <c r="K18" s="222"/>
      <c r="L18" s="195"/>
      <c r="M18" s="223"/>
      <c r="P18" t="s">
        <v>1598</v>
      </c>
      <c r="X18" t="s">
        <v>1599</v>
      </c>
      <c r="Z18" t="s">
        <v>1600</v>
      </c>
      <c r="AJ18" t="s">
        <v>1598</v>
      </c>
    </row>
    <row r="19" spans="11:36" ht="23.1" customHeight="1" x14ac:dyDescent="0.25">
      <c r="K19" s="222"/>
      <c r="L19" s="195"/>
      <c r="M19" s="223"/>
      <c r="P19" s="130" t="s">
        <v>1601</v>
      </c>
      <c r="X19" s="130" t="s">
        <v>1602</v>
      </c>
      <c r="Z19" t="s">
        <v>529</v>
      </c>
      <c r="AJ19" s="130" t="s">
        <v>1569</v>
      </c>
    </row>
    <row r="20" spans="11:36" ht="36" customHeight="1" x14ac:dyDescent="0.25">
      <c r="K20" s="272"/>
      <c r="L20" s="273"/>
      <c r="M20" s="274"/>
      <c r="W20" s="9" t="s">
        <v>1603</v>
      </c>
      <c r="X20" s="9" t="s">
        <v>1604</v>
      </c>
      <c r="Y20" s="9"/>
      <c r="Z20" s="9"/>
      <c r="AB20" s="130" t="s">
        <v>1605</v>
      </c>
    </row>
    <row r="21" spans="11:36" x14ac:dyDescent="0.25">
      <c r="W21" s="9"/>
      <c r="X21" s="9" t="s">
        <v>1606</v>
      </c>
      <c r="Y21" s="9"/>
      <c r="Z21" s="9"/>
      <c r="AB21" s="9" t="s">
        <v>1607</v>
      </c>
    </row>
    <row r="22" spans="11:36" ht="14.45" customHeight="1" x14ac:dyDescent="0.25">
      <c r="N22" s="241" t="s">
        <v>1608</v>
      </c>
      <c r="O22" s="241"/>
      <c r="Q22" s="241" t="s">
        <v>1609</v>
      </c>
      <c r="R22" s="241"/>
      <c r="T22" s="241" t="s">
        <v>1610</v>
      </c>
      <c r="U22" s="241"/>
      <c r="W22" s="9"/>
      <c r="X22" s="9"/>
      <c r="Y22" s="9"/>
      <c r="Z22" s="9"/>
    </row>
    <row r="23" spans="11:36" x14ac:dyDescent="0.25">
      <c r="N23" s="241"/>
      <c r="O23" s="241"/>
      <c r="Q23" s="241"/>
      <c r="R23" s="241"/>
      <c r="T23" s="241"/>
      <c r="U23" s="241"/>
      <c r="W23" s="9"/>
      <c r="X23" s="9" t="s">
        <v>1611</v>
      </c>
      <c r="Y23" s="9"/>
      <c r="Z23" s="9"/>
    </row>
    <row r="24" spans="11:36" x14ac:dyDescent="0.25">
      <c r="N24" s="241"/>
      <c r="O24" s="241"/>
      <c r="Q24" s="241"/>
      <c r="R24" s="241"/>
      <c r="T24" s="241"/>
      <c r="U24" s="241"/>
    </row>
    <row r="25" spans="11:36" x14ac:dyDescent="0.25">
      <c r="N25" s="241"/>
      <c r="O25" s="241"/>
      <c r="Q25" s="241"/>
      <c r="R25" s="241"/>
      <c r="T25" s="241"/>
      <c r="U25" s="241"/>
      <c r="W25" s="3" t="s">
        <v>1612</v>
      </c>
      <c r="X25" t="s">
        <v>1613</v>
      </c>
    </row>
    <row r="26" spans="11:36" ht="27.95" customHeight="1" x14ac:dyDescent="0.25">
      <c r="N26" s="241"/>
      <c r="O26" s="241"/>
      <c r="Q26" s="241"/>
      <c r="R26" s="241"/>
      <c r="T26" s="241"/>
      <c r="U26" s="241"/>
    </row>
    <row r="28" spans="11:36" x14ac:dyDescent="0.25">
      <c r="M28" s="9" t="s">
        <v>1603</v>
      </c>
      <c r="N28" s="9" t="s">
        <v>1614</v>
      </c>
    </row>
    <row r="29" spans="11:36" x14ac:dyDescent="0.25">
      <c r="N29" s="9" t="s">
        <v>1615</v>
      </c>
    </row>
    <row r="31" spans="11:36" x14ac:dyDescent="0.25">
      <c r="R31" t="s">
        <v>942</v>
      </c>
    </row>
    <row r="32" spans="11:36" x14ac:dyDescent="0.25">
      <c r="K32" s="192" t="s">
        <v>1557</v>
      </c>
      <c r="L32" t="s">
        <v>1616</v>
      </c>
    </row>
    <row r="34" spans="9:23" x14ac:dyDescent="0.25">
      <c r="J34" t="s">
        <v>1617</v>
      </c>
      <c r="R34" t="s">
        <v>1618</v>
      </c>
    </row>
    <row r="35" spans="9:23" x14ac:dyDescent="0.25">
      <c r="R35" t="s">
        <v>1619</v>
      </c>
      <c r="W35" s="36" t="s">
        <v>334</v>
      </c>
    </row>
    <row r="36" spans="9:23" x14ac:dyDescent="0.25">
      <c r="J36" s="68" t="s">
        <v>1620</v>
      </c>
      <c r="M36" s="68" t="s">
        <v>1621</v>
      </c>
      <c r="Q36" t="s">
        <v>1622</v>
      </c>
      <c r="R36" t="s">
        <v>1623</v>
      </c>
      <c r="W36">
        <v>100</v>
      </c>
    </row>
    <row r="37" spans="9:23" ht="14.45" customHeight="1" x14ac:dyDescent="0.25">
      <c r="J37" s="265" t="s">
        <v>1624</v>
      </c>
      <c r="K37" s="265"/>
      <c r="L37" s="265"/>
      <c r="M37" s="265"/>
      <c r="R37" t="s">
        <v>1625</v>
      </c>
      <c r="W37">
        <v>80</v>
      </c>
    </row>
    <row r="38" spans="9:23" ht="15.75" thickBot="1" x14ac:dyDescent="0.3">
      <c r="J38" s="265"/>
      <c r="K38" s="265"/>
      <c r="L38" s="265"/>
      <c r="M38" s="265"/>
      <c r="O38" s="36" t="s">
        <v>577</v>
      </c>
      <c r="R38" t="s">
        <v>1619</v>
      </c>
      <c r="W38" s="143">
        <v>20</v>
      </c>
    </row>
    <row r="39" spans="9:23" ht="15.75" thickTop="1" x14ac:dyDescent="0.25">
      <c r="J39" s="195" t="s">
        <v>1626</v>
      </c>
      <c r="K39" s="195"/>
      <c r="M39" t="s">
        <v>1627</v>
      </c>
    </row>
    <row r="40" spans="9:23" x14ac:dyDescent="0.25">
      <c r="J40" t="s">
        <v>1628</v>
      </c>
    </row>
    <row r="41" spans="9:23" x14ac:dyDescent="0.25">
      <c r="J41" t="s">
        <v>1629</v>
      </c>
    </row>
    <row r="43" spans="9:23" x14ac:dyDescent="0.25">
      <c r="J43" s="147" t="s">
        <v>1630</v>
      </c>
    </row>
    <row r="44" spans="9:23" x14ac:dyDescent="0.25">
      <c r="J44" s="147" t="s">
        <v>1631</v>
      </c>
    </row>
    <row r="45" spans="9:23" x14ac:dyDescent="0.25">
      <c r="I45" s="36" t="s">
        <v>147</v>
      </c>
      <c r="J45" t="s">
        <v>1632</v>
      </c>
    </row>
    <row r="46" spans="9:23" x14ac:dyDescent="0.25">
      <c r="J46" t="s">
        <v>1633</v>
      </c>
    </row>
    <row r="47" spans="9:23" x14ac:dyDescent="0.25">
      <c r="J47" t="s">
        <v>1634</v>
      </c>
    </row>
    <row r="48" spans="9:23" x14ac:dyDescent="0.25">
      <c r="J48" t="s">
        <v>1635</v>
      </c>
    </row>
    <row r="49" spans="1:12" x14ac:dyDescent="0.25">
      <c r="K49" s="131" t="s">
        <v>71</v>
      </c>
      <c r="L49" s="147" t="s">
        <v>1636</v>
      </c>
    </row>
    <row r="50" spans="1:12" x14ac:dyDescent="0.25">
      <c r="K50" s="131" t="s">
        <v>71</v>
      </c>
      <c r="L50" s="147" t="s">
        <v>1637</v>
      </c>
    </row>
    <row r="51" spans="1:12" x14ac:dyDescent="0.25">
      <c r="L51" s="147" t="s">
        <v>1638</v>
      </c>
    </row>
    <row r="52" spans="1:12" x14ac:dyDescent="0.25">
      <c r="K52" s="36" t="s">
        <v>147</v>
      </c>
      <c r="L52" s="152" t="s">
        <v>1639</v>
      </c>
    </row>
    <row r="54" spans="1:12" x14ac:dyDescent="0.25">
      <c r="A54" s="19" t="s">
        <v>1554</v>
      </c>
    </row>
    <row r="55" spans="1:12" x14ac:dyDescent="0.25">
      <c r="A55" s="19" t="s">
        <v>1640</v>
      </c>
    </row>
    <row r="56" spans="1:12" x14ac:dyDescent="0.25">
      <c r="A56" s="19" t="s">
        <v>1641</v>
      </c>
    </row>
    <row r="57" spans="1:12" x14ac:dyDescent="0.25">
      <c r="A57" s="19" t="s">
        <v>1642</v>
      </c>
    </row>
    <row r="58" spans="1:12" x14ac:dyDescent="0.25">
      <c r="A58" s="19" t="s">
        <v>1643</v>
      </c>
    </row>
    <row r="59" spans="1:12" x14ac:dyDescent="0.25">
      <c r="A59" s="19" t="s">
        <v>1644</v>
      </c>
    </row>
    <row r="60" spans="1:12" x14ac:dyDescent="0.25">
      <c r="A60" s="19" t="s">
        <v>1645</v>
      </c>
    </row>
    <row r="61" spans="1:12" x14ac:dyDescent="0.25">
      <c r="A61" s="19"/>
    </row>
    <row r="62" spans="1:12" x14ac:dyDescent="0.25">
      <c r="A62" s="32" t="s">
        <v>1646</v>
      </c>
    </row>
    <row r="63" spans="1:12" ht="27.95" customHeight="1" x14ac:dyDescent="0.25">
      <c r="A63" s="193" t="s">
        <v>71</v>
      </c>
      <c r="B63" s="199" t="s">
        <v>1171</v>
      </c>
      <c r="C63" s="199"/>
      <c r="D63" s="199"/>
      <c r="E63" s="199"/>
      <c r="F63" s="199"/>
      <c r="G63" s="199"/>
    </row>
    <row r="64" spans="1:12" x14ac:dyDescent="0.25">
      <c r="A64" s="193" t="s">
        <v>71</v>
      </c>
      <c r="B64" t="s">
        <v>1174</v>
      </c>
    </row>
    <row r="65" spans="1:2" x14ac:dyDescent="0.25">
      <c r="A65" t="s">
        <v>1647</v>
      </c>
    </row>
    <row r="66" spans="1:2" x14ac:dyDescent="0.25">
      <c r="A66" s="194" t="s">
        <v>1648</v>
      </c>
      <c r="B66" t="s">
        <v>1649</v>
      </c>
    </row>
    <row r="67" spans="1:2" x14ac:dyDescent="0.25">
      <c r="A67" t="s">
        <v>1650</v>
      </c>
    </row>
    <row r="68" spans="1:2" x14ac:dyDescent="0.25">
      <c r="A68" t="s">
        <v>1651</v>
      </c>
    </row>
    <row r="70" spans="1:2" x14ac:dyDescent="0.25">
      <c r="A70" t="s">
        <v>1644</v>
      </c>
    </row>
    <row r="75" spans="1:2" x14ac:dyDescent="0.25">
      <c r="A75" s="19"/>
    </row>
    <row r="78" spans="1:2" x14ac:dyDescent="0.25">
      <c r="A78" s="5"/>
    </row>
    <row r="79" spans="1:2" x14ac:dyDescent="0.25">
      <c r="A79" s="6"/>
    </row>
    <row r="87" spans="1:1" x14ac:dyDescent="0.25">
      <c r="A87" s="144"/>
    </row>
    <row r="89" spans="1:1" x14ac:dyDescent="0.25">
      <c r="A89" s="6"/>
    </row>
    <row r="95" spans="1:1" x14ac:dyDescent="0.25">
      <c r="A95" s="6"/>
    </row>
  </sheetData>
  <mergeCells count="17">
    <mergeCell ref="T22:U26"/>
    <mergeCell ref="J37:M38"/>
    <mergeCell ref="J39:K39"/>
    <mergeCell ref="B63:G63"/>
    <mergeCell ref="K12:M14"/>
    <mergeCell ref="Q13:S14"/>
    <mergeCell ref="C14:E14"/>
    <mergeCell ref="C16:E16"/>
    <mergeCell ref="K16:M20"/>
    <mergeCell ref="N22:O26"/>
    <mergeCell ref="Q22:R26"/>
    <mergeCell ref="C12:E12"/>
    <mergeCell ref="C2:E2"/>
    <mergeCell ref="C4:E4"/>
    <mergeCell ref="C6:E6"/>
    <mergeCell ref="C8:E8"/>
    <mergeCell ref="C10:E1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40"/>
  <sheetViews>
    <sheetView topLeftCell="E12" zoomScaleNormal="100" workbookViewId="0">
      <selection activeCell="Q19" sqref="Q19"/>
    </sheetView>
  </sheetViews>
  <sheetFormatPr defaultRowHeight="15" x14ac:dyDescent="0.25"/>
  <cols>
    <col min="1" max="1" width="19.140625" customWidth="1"/>
    <col min="3" max="3" width="11.140625" customWidth="1"/>
  </cols>
  <sheetData>
    <row r="1" spans="1:26" x14ac:dyDescent="0.25">
      <c r="G1" s="3" t="s">
        <v>1553</v>
      </c>
    </row>
    <row r="3" spans="1:26" x14ac:dyDescent="0.25">
      <c r="B3" s="1" t="s">
        <v>1552</v>
      </c>
      <c r="M3" s="1" t="s">
        <v>1556</v>
      </c>
    </row>
    <row r="4" spans="1:26" x14ac:dyDescent="0.25">
      <c r="B4" t="s">
        <v>1559</v>
      </c>
      <c r="D4" s="73" t="s">
        <v>1652</v>
      </c>
      <c r="L4" t="s">
        <v>1560</v>
      </c>
    </row>
    <row r="5" spans="1:26" x14ac:dyDescent="0.25">
      <c r="B5" s="7" t="s">
        <v>1653</v>
      </c>
    </row>
    <row r="6" spans="1:26" x14ac:dyDescent="0.25">
      <c r="A6" t="s">
        <v>1654</v>
      </c>
      <c r="B6" s="7" t="s">
        <v>1562</v>
      </c>
    </row>
    <row r="7" spans="1:26" ht="30.95" customHeight="1" x14ac:dyDescent="0.25">
      <c r="B7" s="107" t="s">
        <v>1564</v>
      </c>
      <c r="C7" s="62"/>
      <c r="I7" s="246" t="s">
        <v>1655</v>
      </c>
      <c r="J7" s="246"/>
      <c r="K7" s="246"/>
      <c r="L7" s="73" t="s">
        <v>1652</v>
      </c>
      <c r="R7" s="246" t="s">
        <v>1656</v>
      </c>
      <c r="S7" s="246"/>
      <c r="T7" s="246"/>
      <c r="U7" s="73" t="s">
        <v>1657</v>
      </c>
    </row>
    <row r="9" spans="1:26" ht="30.6" customHeight="1" x14ac:dyDescent="0.25">
      <c r="B9" s="1" t="s">
        <v>1557</v>
      </c>
      <c r="G9" s="108"/>
      <c r="H9" s="108"/>
      <c r="I9" s="277" t="s">
        <v>1658</v>
      </c>
      <c r="J9" s="277"/>
      <c r="K9" s="277"/>
      <c r="L9" s="108"/>
      <c r="M9" s="108"/>
      <c r="N9" s="108"/>
      <c r="O9" s="108"/>
      <c r="Q9" s="108" t="s">
        <v>1659</v>
      </c>
      <c r="R9" s="108"/>
      <c r="S9" s="108"/>
      <c r="T9" s="108" t="s">
        <v>1660</v>
      </c>
      <c r="U9" s="108"/>
      <c r="V9" s="108" t="s">
        <v>1661</v>
      </c>
      <c r="W9" s="108"/>
      <c r="X9" s="108"/>
      <c r="Y9" s="108"/>
      <c r="Z9" s="108"/>
    </row>
    <row r="10" spans="1:26" x14ac:dyDescent="0.25">
      <c r="A10" t="s">
        <v>1617</v>
      </c>
      <c r="G10" s="108"/>
      <c r="H10" s="108"/>
      <c r="I10" s="108"/>
      <c r="J10" s="108"/>
      <c r="K10" s="108"/>
      <c r="L10" s="108"/>
      <c r="M10" s="108"/>
      <c r="N10" s="108"/>
      <c r="O10" s="108"/>
      <c r="P10" s="36" t="s">
        <v>1662</v>
      </c>
      <c r="Q10" s="108" t="s">
        <v>1663</v>
      </c>
      <c r="R10" s="108"/>
      <c r="S10" s="108"/>
      <c r="T10" s="108"/>
      <c r="U10" s="108"/>
      <c r="V10" s="108"/>
      <c r="W10" s="108"/>
      <c r="X10" s="108"/>
      <c r="Y10" s="108"/>
      <c r="Z10" s="108"/>
    </row>
    <row r="11" spans="1:26" x14ac:dyDescent="0.25">
      <c r="G11" s="108"/>
      <c r="H11" s="108"/>
      <c r="I11" s="108"/>
      <c r="J11" s="108"/>
      <c r="K11" s="108"/>
      <c r="L11" s="108"/>
      <c r="M11" s="108"/>
      <c r="N11" s="108"/>
      <c r="O11" s="108"/>
      <c r="Q11" s="108" t="s">
        <v>1664</v>
      </c>
      <c r="R11" s="108"/>
      <c r="S11" s="108"/>
      <c r="T11" s="110"/>
      <c r="U11" s="110"/>
      <c r="V11" s="108"/>
      <c r="W11" s="108" t="s">
        <v>1665</v>
      </c>
      <c r="X11" s="108"/>
      <c r="Y11" s="108"/>
      <c r="Z11" s="108"/>
    </row>
    <row r="12" spans="1:26" x14ac:dyDescent="0.25">
      <c r="A12" s="68" t="s">
        <v>1620</v>
      </c>
      <c r="D12" s="68" t="s">
        <v>1621</v>
      </c>
      <c r="G12" s="108"/>
      <c r="H12" s="108" t="s">
        <v>1577</v>
      </c>
      <c r="I12" s="108"/>
      <c r="J12" s="108" t="s">
        <v>1578</v>
      </c>
      <c r="K12" s="108"/>
      <c r="L12" s="108"/>
      <c r="M12" s="108" t="s">
        <v>1579</v>
      </c>
      <c r="N12" s="108"/>
      <c r="O12" s="108"/>
      <c r="Q12" s="108"/>
      <c r="R12" s="108"/>
      <c r="S12" s="111">
        <v>44286</v>
      </c>
      <c r="T12" s="112"/>
      <c r="U12" s="113">
        <v>44321</v>
      </c>
      <c r="V12" s="108"/>
      <c r="W12" s="108"/>
      <c r="X12" s="108"/>
      <c r="Y12" s="108"/>
      <c r="Z12" s="108"/>
    </row>
    <row r="13" spans="1:26" x14ac:dyDescent="0.25">
      <c r="B13" s="265" t="s">
        <v>1624</v>
      </c>
      <c r="C13" s="275"/>
      <c r="G13" s="108"/>
      <c r="H13" s="108"/>
      <c r="I13" s="108"/>
      <c r="J13" s="108"/>
      <c r="K13" s="108"/>
      <c r="L13" s="108"/>
      <c r="M13" s="108"/>
      <c r="N13" s="108"/>
      <c r="O13" s="108"/>
      <c r="Q13" s="108"/>
      <c r="R13" s="108"/>
      <c r="S13" s="108" t="s">
        <v>1666</v>
      </c>
      <c r="T13" s="108"/>
      <c r="U13" s="108" t="s">
        <v>1667</v>
      </c>
      <c r="V13" s="108"/>
      <c r="W13" s="108"/>
      <c r="X13" s="108"/>
      <c r="Y13" s="108"/>
      <c r="Z13" s="108"/>
    </row>
    <row r="14" spans="1:26" x14ac:dyDescent="0.25">
      <c r="B14" s="275"/>
      <c r="C14" s="275"/>
      <c r="F14" s="36" t="s">
        <v>577</v>
      </c>
      <c r="G14" s="108" t="s">
        <v>1585</v>
      </c>
      <c r="H14" s="108"/>
      <c r="I14" s="108"/>
      <c r="J14" s="108" t="s">
        <v>1586</v>
      </c>
      <c r="K14" s="108"/>
      <c r="L14" s="108"/>
      <c r="M14" s="108"/>
      <c r="N14" s="108"/>
      <c r="O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</row>
    <row r="15" spans="1:26" ht="30.6" customHeight="1" x14ac:dyDescent="0.25">
      <c r="A15" s="195" t="s">
        <v>1626</v>
      </c>
      <c r="B15" s="195"/>
      <c r="D15" t="s">
        <v>1627</v>
      </c>
      <c r="G15" s="278" t="s">
        <v>1589</v>
      </c>
      <c r="H15" s="278"/>
      <c r="I15" s="278"/>
      <c r="J15" s="109" t="s">
        <v>1590</v>
      </c>
      <c r="K15" s="108"/>
      <c r="L15" s="108"/>
      <c r="M15" s="108"/>
      <c r="N15" s="108"/>
      <c r="O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</row>
    <row r="16" spans="1:26" x14ac:dyDescent="0.25">
      <c r="A16" t="s">
        <v>1628</v>
      </c>
    </row>
    <row r="17" spans="1:27" x14ac:dyDescent="0.25">
      <c r="A17" t="s">
        <v>1629</v>
      </c>
    </row>
    <row r="19" spans="1:27" x14ac:dyDescent="0.25">
      <c r="A19" s="147" t="s">
        <v>1630</v>
      </c>
      <c r="H19" s="276" t="s">
        <v>1598</v>
      </c>
      <c r="I19" s="276"/>
      <c r="P19" s="114" t="s">
        <v>1599</v>
      </c>
      <c r="Q19" t="s">
        <v>1613</v>
      </c>
      <c r="W19" s="276" t="s">
        <v>1598</v>
      </c>
      <c r="X19" s="276"/>
    </row>
    <row r="20" spans="1:27" x14ac:dyDescent="0.25">
      <c r="A20" s="147" t="s">
        <v>1631</v>
      </c>
    </row>
    <row r="22" spans="1:27" x14ac:dyDescent="0.25">
      <c r="H22" s="5" t="s">
        <v>1668</v>
      </c>
      <c r="P22" s="30" t="s">
        <v>1602</v>
      </c>
      <c r="W22" s="5" t="s">
        <v>1669</v>
      </c>
    </row>
    <row r="24" spans="1:27" x14ac:dyDescent="0.25">
      <c r="B24" s="131" t="s">
        <v>71</v>
      </c>
      <c r="C24" s="147" t="s">
        <v>1636</v>
      </c>
      <c r="H24" t="s">
        <v>1670</v>
      </c>
      <c r="P24" s="115" t="s">
        <v>1671</v>
      </c>
      <c r="Q24" t="s">
        <v>1672</v>
      </c>
      <c r="W24" t="s">
        <v>1673</v>
      </c>
    </row>
    <row r="25" spans="1:27" x14ac:dyDescent="0.25">
      <c r="B25" s="131" t="s">
        <v>71</v>
      </c>
      <c r="C25" s="147" t="s">
        <v>1637</v>
      </c>
      <c r="H25" t="s">
        <v>1674</v>
      </c>
      <c r="P25" t="s">
        <v>1675</v>
      </c>
    </row>
    <row r="26" spans="1:27" x14ac:dyDescent="0.25">
      <c r="C26" s="147" t="s">
        <v>1638</v>
      </c>
      <c r="P26" t="s">
        <v>1676</v>
      </c>
      <c r="X26" t="s">
        <v>1677</v>
      </c>
      <c r="Y26" s="3" t="s">
        <v>1678</v>
      </c>
      <c r="Z26" t="s">
        <v>1679</v>
      </c>
    </row>
    <row r="27" spans="1:27" x14ac:dyDescent="0.25">
      <c r="Z27" t="s">
        <v>1680</v>
      </c>
      <c r="AA27" t="s">
        <v>17</v>
      </c>
    </row>
    <row r="28" spans="1:27" x14ac:dyDescent="0.25">
      <c r="X28" t="s">
        <v>1681</v>
      </c>
      <c r="Z28">
        <f>100*90%</f>
        <v>90</v>
      </c>
    </row>
    <row r="29" spans="1:27" x14ac:dyDescent="0.25">
      <c r="I29" t="s">
        <v>1682</v>
      </c>
    </row>
    <row r="30" spans="1:27" x14ac:dyDescent="0.25">
      <c r="H30" s="91">
        <v>1</v>
      </c>
      <c r="J30" s="91">
        <v>1</v>
      </c>
    </row>
    <row r="32" spans="1:27" x14ac:dyDescent="0.25">
      <c r="H32" t="s">
        <v>1679</v>
      </c>
      <c r="J32" t="s">
        <v>1683</v>
      </c>
    </row>
    <row r="33" spans="8:11" x14ac:dyDescent="0.25">
      <c r="H33" t="s">
        <v>1684</v>
      </c>
      <c r="J33" t="s">
        <v>1685</v>
      </c>
    </row>
    <row r="34" spans="8:11" x14ac:dyDescent="0.25">
      <c r="H34" s="73" t="s">
        <v>826</v>
      </c>
    </row>
    <row r="36" spans="8:11" x14ac:dyDescent="0.25">
      <c r="H36" t="s">
        <v>1686</v>
      </c>
      <c r="K36" t="s">
        <v>334</v>
      </c>
    </row>
    <row r="37" spans="8:11" x14ac:dyDescent="0.25">
      <c r="H37" t="s">
        <v>1623</v>
      </c>
      <c r="K37">
        <v>100</v>
      </c>
    </row>
    <row r="38" spans="8:11" x14ac:dyDescent="0.25">
      <c r="H38" t="s">
        <v>1687</v>
      </c>
      <c r="K38">
        <v>80</v>
      </c>
    </row>
    <row r="39" spans="8:11" ht="15.75" thickBot="1" x14ac:dyDescent="0.3">
      <c r="H39" t="s">
        <v>1688</v>
      </c>
      <c r="K39" s="143">
        <v>20</v>
      </c>
    </row>
    <row r="40" spans="8:11" ht="15.75" thickTop="1" x14ac:dyDescent="0.25"/>
  </sheetData>
  <mergeCells count="8">
    <mergeCell ref="B13:C14"/>
    <mergeCell ref="A15:B15"/>
    <mergeCell ref="W19:X19"/>
    <mergeCell ref="I7:K7"/>
    <mergeCell ref="R7:T7"/>
    <mergeCell ref="I9:K9"/>
    <mergeCell ref="G15:I15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41"/>
  <sheetViews>
    <sheetView workbookViewId="0">
      <selection activeCell="A13" sqref="A13:F13"/>
    </sheetView>
  </sheetViews>
  <sheetFormatPr defaultRowHeight="15" x14ac:dyDescent="0.25"/>
  <cols>
    <col min="8" max="8" width="12.5703125" bestFit="1" customWidth="1"/>
  </cols>
  <sheetData>
    <row r="1" spans="1:37" x14ac:dyDescent="0.25">
      <c r="H1" t="s">
        <v>1689</v>
      </c>
    </row>
    <row r="2" spans="1:37" x14ac:dyDescent="0.25">
      <c r="Q2" s="9" t="s">
        <v>1690</v>
      </c>
      <c r="AB2" t="s">
        <v>1691</v>
      </c>
    </row>
    <row r="3" spans="1:37" x14ac:dyDescent="0.25">
      <c r="F3" s="3" t="s">
        <v>1692</v>
      </c>
      <c r="J3" t="s">
        <v>1693</v>
      </c>
      <c r="Q3" s="32" t="s">
        <v>1694</v>
      </c>
    </row>
    <row r="4" spans="1:37" x14ac:dyDescent="0.25">
      <c r="B4" s="9" t="s">
        <v>1695</v>
      </c>
      <c r="H4" s="145" t="s">
        <v>1696</v>
      </c>
      <c r="O4" s="9" t="s">
        <v>1697</v>
      </c>
      <c r="Q4" s="32" t="s">
        <v>1698</v>
      </c>
    </row>
    <row r="5" spans="1:37" x14ac:dyDescent="0.25">
      <c r="C5" s="71" t="s">
        <v>1699</v>
      </c>
      <c r="Q5" s="32" t="s">
        <v>1700</v>
      </c>
      <c r="Z5" t="s">
        <v>1701</v>
      </c>
      <c r="AE5" t="s">
        <v>1702</v>
      </c>
      <c r="AI5" t="s">
        <v>1703</v>
      </c>
    </row>
    <row r="6" spans="1:37" x14ac:dyDescent="0.25">
      <c r="A6" s="124" t="s">
        <v>1704</v>
      </c>
      <c r="G6" s="124">
        <v>1</v>
      </c>
      <c r="H6" s="124" t="s">
        <v>1705</v>
      </c>
      <c r="I6" t="s">
        <v>1706</v>
      </c>
      <c r="Q6" s="32" t="s">
        <v>1707</v>
      </c>
      <c r="Z6" s="5" t="s">
        <v>1708</v>
      </c>
      <c r="AE6" s="5" t="s">
        <v>1709</v>
      </c>
      <c r="AI6" s="5" t="s">
        <v>1710</v>
      </c>
    </row>
    <row r="7" spans="1:37" ht="26.45" customHeight="1" x14ac:dyDescent="0.25">
      <c r="A7" s="199" t="s">
        <v>1711</v>
      </c>
      <c r="B7" s="199"/>
      <c r="C7" s="199"/>
      <c r="D7" s="199"/>
      <c r="E7" s="199"/>
      <c r="H7" s="199" t="s">
        <v>1712</v>
      </c>
      <c r="I7" s="199"/>
      <c r="J7" s="199"/>
      <c r="K7" s="199"/>
      <c r="L7" s="199"/>
      <c r="M7" s="199"/>
      <c r="Q7" s="32" t="s">
        <v>1713</v>
      </c>
      <c r="Z7" t="s">
        <v>1714</v>
      </c>
      <c r="AE7" t="s">
        <v>1715</v>
      </c>
      <c r="AK7" t="s">
        <v>1716</v>
      </c>
    </row>
    <row r="8" spans="1:37" x14ac:dyDescent="0.25">
      <c r="AE8" t="s">
        <v>1717</v>
      </c>
      <c r="AK8" s="5" t="s">
        <v>1718</v>
      </c>
    </row>
    <row r="9" spans="1:37" x14ac:dyDescent="0.25">
      <c r="A9" s="124" t="s">
        <v>1719</v>
      </c>
      <c r="G9" s="124">
        <v>2</v>
      </c>
      <c r="H9" s="124" t="s">
        <v>1720</v>
      </c>
      <c r="Q9" s="9" t="s">
        <v>1721</v>
      </c>
    </row>
    <row r="10" spans="1:37" ht="42.95" customHeight="1" x14ac:dyDescent="0.25">
      <c r="A10" s="199" t="s">
        <v>1722</v>
      </c>
      <c r="B10" s="199"/>
      <c r="C10" s="199"/>
      <c r="D10" s="199"/>
      <c r="E10" s="199"/>
      <c r="H10" s="195" t="s">
        <v>1723</v>
      </c>
      <c r="I10" s="195"/>
      <c r="J10" s="195"/>
      <c r="K10" s="195"/>
      <c r="L10" s="195"/>
      <c r="M10" s="195"/>
    </row>
    <row r="11" spans="1:37" x14ac:dyDescent="0.25">
      <c r="P11" s="124">
        <v>1</v>
      </c>
      <c r="Q11" s="124" t="s">
        <v>1724</v>
      </c>
    </row>
    <row r="12" spans="1:37" ht="14.45" customHeight="1" x14ac:dyDescent="0.25">
      <c r="A12" s="124" t="s">
        <v>964</v>
      </c>
      <c r="G12" s="124">
        <v>3</v>
      </c>
      <c r="H12" s="124" t="s">
        <v>1725</v>
      </c>
      <c r="I12" s="124"/>
      <c r="Q12" s="32" t="s">
        <v>1726</v>
      </c>
    </row>
    <row r="13" spans="1:37" ht="102.95" customHeight="1" x14ac:dyDescent="0.25">
      <c r="A13" s="195" t="s">
        <v>1727</v>
      </c>
      <c r="B13" s="195"/>
      <c r="C13" s="195"/>
      <c r="D13" s="195"/>
      <c r="E13" s="195"/>
      <c r="F13" s="195"/>
      <c r="H13" s="195" t="s">
        <v>1728</v>
      </c>
      <c r="I13" s="195"/>
      <c r="J13" s="195"/>
      <c r="K13" s="195"/>
      <c r="L13" s="195"/>
      <c r="M13" s="195"/>
      <c r="Q13" s="240" t="s">
        <v>1729</v>
      </c>
      <c r="R13" s="240"/>
      <c r="S13" s="240"/>
      <c r="T13" s="240"/>
      <c r="U13" s="240"/>
      <c r="V13" s="240"/>
      <c r="W13" s="240"/>
    </row>
    <row r="15" spans="1:37" x14ac:dyDescent="0.25">
      <c r="A15" s="124" t="s">
        <v>970</v>
      </c>
      <c r="G15" s="124">
        <v>4</v>
      </c>
      <c r="H15" s="124" t="s">
        <v>1730</v>
      </c>
      <c r="P15" s="124">
        <v>2</v>
      </c>
      <c r="Q15" s="124" t="s">
        <v>1731</v>
      </c>
    </row>
    <row r="16" spans="1:37" ht="85.5" customHeight="1" x14ac:dyDescent="0.25">
      <c r="A16" s="195" t="s">
        <v>1732</v>
      </c>
      <c r="B16" s="195"/>
      <c r="C16" s="195"/>
      <c r="D16" s="195"/>
      <c r="E16" s="195"/>
      <c r="F16" s="195"/>
      <c r="H16" s="195" t="s">
        <v>1733</v>
      </c>
      <c r="I16" s="195"/>
      <c r="J16" s="195"/>
      <c r="K16" s="195"/>
      <c r="L16" s="195"/>
      <c r="M16" s="195"/>
      <c r="Q16" s="240" t="s">
        <v>1734</v>
      </c>
      <c r="R16" s="240"/>
      <c r="S16" s="240"/>
      <c r="T16" s="240"/>
      <c r="U16" s="240"/>
      <c r="V16" s="240"/>
      <c r="W16" s="240"/>
    </row>
    <row r="18" spans="1:17" x14ac:dyDescent="0.25">
      <c r="A18" s="124" t="s">
        <v>972</v>
      </c>
      <c r="G18" s="124">
        <v>5</v>
      </c>
      <c r="H18" s="124" t="s">
        <v>1735</v>
      </c>
      <c r="I18" s="124"/>
    </row>
    <row r="19" spans="1:17" ht="56.1" customHeight="1" x14ac:dyDescent="0.25">
      <c r="A19" s="195" t="s">
        <v>1736</v>
      </c>
      <c r="B19" s="195"/>
      <c r="C19" s="195"/>
      <c r="D19" s="195"/>
      <c r="E19" s="195"/>
      <c r="F19" s="195"/>
      <c r="H19" s="279" t="s">
        <v>1737</v>
      </c>
      <c r="I19" s="279"/>
      <c r="J19" s="279"/>
      <c r="K19" s="279"/>
      <c r="L19" s="279"/>
      <c r="M19" s="279"/>
    </row>
    <row r="26" spans="1:17" x14ac:dyDescent="0.25">
      <c r="I26" t="s">
        <v>1738</v>
      </c>
    </row>
    <row r="28" spans="1:17" x14ac:dyDescent="0.25">
      <c r="D28" s="130" t="s">
        <v>1739</v>
      </c>
      <c r="J28" s="130" t="s">
        <v>1740</v>
      </c>
      <c r="P28" s="130" t="s">
        <v>1741</v>
      </c>
    </row>
    <row r="29" spans="1:17" x14ac:dyDescent="0.25">
      <c r="C29" s="131" t="s">
        <v>71</v>
      </c>
      <c r="D29" t="s">
        <v>1742</v>
      </c>
      <c r="J29" s="131" t="s">
        <v>71</v>
      </c>
      <c r="K29" t="s">
        <v>1743</v>
      </c>
      <c r="P29" s="131" t="s">
        <v>71</v>
      </c>
      <c r="Q29" t="s">
        <v>1744</v>
      </c>
    </row>
    <row r="30" spans="1:17" x14ac:dyDescent="0.25">
      <c r="C30" s="131" t="s">
        <v>71</v>
      </c>
      <c r="D30" t="s">
        <v>1745</v>
      </c>
      <c r="J30" s="131" t="s">
        <v>71</v>
      </c>
      <c r="K30" t="s">
        <v>1746</v>
      </c>
      <c r="Q30" t="s">
        <v>1747</v>
      </c>
    </row>
    <row r="31" spans="1:17" x14ac:dyDescent="0.25">
      <c r="Q31" t="s">
        <v>1748</v>
      </c>
    </row>
    <row r="32" spans="1:17" x14ac:dyDescent="0.25">
      <c r="Q32" t="s">
        <v>1749</v>
      </c>
    </row>
    <row r="34" spans="1:1" x14ac:dyDescent="0.25">
      <c r="A34" s="5" t="s">
        <v>1705</v>
      </c>
    </row>
    <row r="35" spans="1:1" x14ac:dyDescent="0.25">
      <c r="A35" t="s">
        <v>1750</v>
      </c>
    </row>
    <row r="36" spans="1:1" x14ac:dyDescent="0.25">
      <c r="A36" t="s">
        <v>1751</v>
      </c>
    </row>
    <row r="37" spans="1:1" x14ac:dyDescent="0.25">
      <c r="A37" t="s">
        <v>1752</v>
      </c>
    </row>
    <row r="38" spans="1:1" x14ac:dyDescent="0.25">
      <c r="A38" t="s">
        <v>1753</v>
      </c>
    </row>
    <row r="39" spans="1:1" x14ac:dyDescent="0.25">
      <c r="A39" t="s">
        <v>1754</v>
      </c>
    </row>
    <row r="40" spans="1:1" x14ac:dyDescent="0.25">
      <c r="A40" t="s">
        <v>1755</v>
      </c>
    </row>
    <row r="41" spans="1:1" x14ac:dyDescent="0.25">
      <c r="A41" t="s">
        <v>1756</v>
      </c>
    </row>
  </sheetData>
  <mergeCells count="12">
    <mergeCell ref="A19:F19"/>
    <mergeCell ref="Q13:W13"/>
    <mergeCell ref="Q16:W16"/>
    <mergeCell ref="A7:E7"/>
    <mergeCell ref="A10:E10"/>
    <mergeCell ref="A13:F13"/>
    <mergeCell ref="A16:F16"/>
    <mergeCell ref="H7:M7"/>
    <mergeCell ref="H10:M10"/>
    <mergeCell ref="H13:M13"/>
    <mergeCell ref="H16:M16"/>
    <mergeCell ref="H19:M1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6"/>
  <sheetViews>
    <sheetView workbookViewId="0">
      <selection activeCell="E20" sqref="E20"/>
    </sheetView>
  </sheetViews>
  <sheetFormatPr defaultRowHeight="15" x14ac:dyDescent="0.25"/>
  <cols>
    <col min="2" max="2" width="10.42578125" customWidth="1"/>
    <col min="23" max="23" width="11.42578125" customWidth="1"/>
    <col min="31" max="31" width="14.5703125" customWidth="1"/>
  </cols>
  <sheetData>
    <row r="1" spans="1:22" x14ac:dyDescent="0.25">
      <c r="H1" s="19" t="s">
        <v>1757</v>
      </c>
    </row>
    <row r="4" spans="1:22" ht="14.45" customHeight="1" x14ac:dyDescent="0.25">
      <c r="A4" s="195" t="s">
        <v>1758</v>
      </c>
      <c r="B4" s="195"/>
      <c r="C4" s="195"/>
      <c r="E4" s="130" t="s">
        <v>1759</v>
      </c>
      <c r="M4" t="s">
        <v>1760</v>
      </c>
      <c r="U4" s="9" t="s">
        <v>1761</v>
      </c>
    </row>
    <row r="5" spans="1:22" x14ac:dyDescent="0.25">
      <c r="A5" s="195"/>
      <c r="B5" s="195"/>
      <c r="C5" s="195"/>
      <c r="D5">
        <v>1</v>
      </c>
      <c r="E5" t="s">
        <v>1762</v>
      </c>
      <c r="M5" t="s">
        <v>1763</v>
      </c>
      <c r="T5">
        <v>1</v>
      </c>
      <c r="U5" t="s">
        <v>1764</v>
      </c>
    </row>
    <row r="6" spans="1:22" x14ac:dyDescent="0.25">
      <c r="A6" s="195"/>
      <c r="B6" s="195"/>
      <c r="C6" s="195"/>
      <c r="E6" t="s">
        <v>1765</v>
      </c>
      <c r="U6" t="s">
        <v>1766</v>
      </c>
    </row>
    <row r="7" spans="1:22" x14ac:dyDescent="0.25">
      <c r="A7" s="195"/>
      <c r="B7" s="195"/>
      <c r="C7" s="195"/>
      <c r="M7" s="5" t="s">
        <v>1767</v>
      </c>
    </row>
    <row r="8" spans="1:22" x14ac:dyDescent="0.25">
      <c r="A8" s="24"/>
      <c r="B8" s="24"/>
      <c r="C8" s="24"/>
      <c r="E8" t="s">
        <v>1768</v>
      </c>
      <c r="U8" s="131" t="s">
        <v>71</v>
      </c>
      <c r="V8" t="s">
        <v>1769</v>
      </c>
    </row>
    <row r="9" spans="1:22" x14ac:dyDescent="0.25">
      <c r="A9" s="24"/>
      <c r="B9" s="24"/>
      <c r="C9" s="24"/>
      <c r="N9" s="7" t="s">
        <v>1380</v>
      </c>
      <c r="U9" s="131" t="s">
        <v>71</v>
      </c>
      <c r="V9" t="s">
        <v>1770</v>
      </c>
    </row>
    <row r="10" spans="1:22" x14ac:dyDescent="0.25">
      <c r="A10" s="24"/>
      <c r="B10" s="24"/>
      <c r="C10" s="24"/>
      <c r="F10" t="s">
        <v>1771</v>
      </c>
      <c r="M10" s="131" t="s">
        <v>71</v>
      </c>
      <c r="N10" t="s">
        <v>1772</v>
      </c>
      <c r="U10" s="131" t="s">
        <v>71</v>
      </c>
      <c r="V10" t="s">
        <v>1773</v>
      </c>
    </row>
    <row r="11" spans="1:22" x14ac:dyDescent="0.25">
      <c r="D11">
        <v>1</v>
      </c>
      <c r="E11" t="s">
        <v>1774</v>
      </c>
      <c r="M11" s="131" t="s">
        <v>71</v>
      </c>
      <c r="N11" t="s">
        <v>1425</v>
      </c>
      <c r="U11" s="131" t="s">
        <v>71</v>
      </c>
      <c r="V11" t="s">
        <v>1775</v>
      </c>
    </row>
    <row r="12" spans="1:22" x14ac:dyDescent="0.25">
      <c r="D12">
        <v>2</v>
      </c>
      <c r="E12" t="s">
        <v>1776</v>
      </c>
      <c r="M12" s="131" t="s">
        <v>71</v>
      </c>
      <c r="N12" t="s">
        <v>1777</v>
      </c>
      <c r="U12" s="131" t="s">
        <v>71</v>
      </c>
      <c r="V12" t="s">
        <v>1778</v>
      </c>
    </row>
    <row r="13" spans="1:22" x14ac:dyDescent="0.25">
      <c r="E13" s="131" t="s">
        <v>71</v>
      </c>
      <c r="F13" t="s">
        <v>1779</v>
      </c>
      <c r="M13" s="131" t="s">
        <v>71</v>
      </c>
      <c r="N13" t="s">
        <v>1780</v>
      </c>
      <c r="U13" s="131" t="s">
        <v>71</v>
      </c>
      <c r="V13" t="s">
        <v>1781</v>
      </c>
    </row>
    <row r="14" spans="1:22" x14ac:dyDescent="0.25">
      <c r="E14" s="131" t="s">
        <v>71</v>
      </c>
      <c r="F14" t="s">
        <v>1782</v>
      </c>
      <c r="U14" s="131" t="s">
        <v>71</v>
      </c>
      <c r="V14" t="s">
        <v>1783</v>
      </c>
    </row>
    <row r="15" spans="1:22" x14ac:dyDescent="0.25">
      <c r="E15" s="131" t="s">
        <v>71</v>
      </c>
      <c r="F15" t="s">
        <v>1784</v>
      </c>
      <c r="N15" s="7" t="s">
        <v>1785</v>
      </c>
    </row>
    <row r="16" spans="1:22" x14ac:dyDescent="0.25">
      <c r="M16" s="131" t="s">
        <v>71</v>
      </c>
      <c r="N16" s="5" t="s">
        <v>1786</v>
      </c>
      <c r="T16">
        <v>2</v>
      </c>
      <c r="U16" t="s">
        <v>1787</v>
      </c>
    </row>
    <row r="17" spans="13:24" x14ac:dyDescent="0.25">
      <c r="M17" s="131" t="s">
        <v>71</v>
      </c>
      <c r="N17" t="s">
        <v>1788</v>
      </c>
      <c r="U17" t="s">
        <v>1789</v>
      </c>
    </row>
    <row r="18" spans="13:24" x14ac:dyDescent="0.25">
      <c r="M18" s="131" t="s">
        <v>71</v>
      </c>
      <c r="N18" s="5" t="s">
        <v>1790</v>
      </c>
      <c r="U18" t="s">
        <v>1791</v>
      </c>
    </row>
    <row r="19" spans="13:24" x14ac:dyDescent="0.25">
      <c r="N19" s="5" t="s">
        <v>1792</v>
      </c>
    </row>
    <row r="20" spans="13:24" x14ac:dyDescent="0.25">
      <c r="M20" s="131" t="s">
        <v>71</v>
      </c>
      <c r="N20" t="s">
        <v>1793</v>
      </c>
      <c r="X20" t="s">
        <v>1794</v>
      </c>
    </row>
    <row r="21" spans="13:24" x14ac:dyDescent="0.25">
      <c r="M21" s="131" t="s">
        <v>71</v>
      </c>
      <c r="N21" s="5" t="s">
        <v>1795</v>
      </c>
    </row>
    <row r="22" spans="13:24" x14ac:dyDescent="0.25">
      <c r="M22" s="131" t="s">
        <v>71</v>
      </c>
      <c r="N22" s="5" t="s">
        <v>1796</v>
      </c>
      <c r="X22" t="s">
        <v>1797</v>
      </c>
    </row>
    <row r="23" spans="13:24" x14ac:dyDescent="0.25">
      <c r="M23" s="131" t="s">
        <v>71</v>
      </c>
      <c r="N23" s="5" t="s">
        <v>1798</v>
      </c>
      <c r="X23" s="32" t="s">
        <v>1799</v>
      </c>
    </row>
    <row r="24" spans="13:24" x14ac:dyDescent="0.25">
      <c r="M24" s="131" t="s">
        <v>71</v>
      </c>
      <c r="N24" s="5" t="s">
        <v>1800</v>
      </c>
      <c r="X24" s="32" t="s">
        <v>1801</v>
      </c>
    </row>
    <row r="25" spans="13:24" x14ac:dyDescent="0.25">
      <c r="M25" s="131" t="s">
        <v>71</v>
      </c>
      <c r="N25" s="5" t="s">
        <v>1802</v>
      </c>
    </row>
    <row r="26" spans="13:24" x14ac:dyDescent="0.25">
      <c r="M26" s="131" t="s">
        <v>71</v>
      </c>
      <c r="N26" s="5" t="s">
        <v>1803</v>
      </c>
      <c r="X26" t="s">
        <v>1804</v>
      </c>
    </row>
    <row r="27" spans="13:24" x14ac:dyDescent="0.25">
      <c r="M27" s="131" t="s">
        <v>71</v>
      </c>
      <c r="N27" s="5" t="s">
        <v>1805</v>
      </c>
      <c r="X27" t="s">
        <v>1806</v>
      </c>
    </row>
    <row r="28" spans="13:24" x14ac:dyDescent="0.25">
      <c r="M28" s="131" t="s">
        <v>71</v>
      </c>
      <c r="N28" t="s">
        <v>1807</v>
      </c>
    </row>
    <row r="29" spans="13:24" x14ac:dyDescent="0.25">
      <c r="M29" s="131" t="s">
        <v>71</v>
      </c>
      <c r="N29" t="s">
        <v>1808</v>
      </c>
      <c r="X29" t="s">
        <v>1809</v>
      </c>
    </row>
    <row r="30" spans="13:24" x14ac:dyDescent="0.25">
      <c r="M30" s="131" t="s">
        <v>71</v>
      </c>
      <c r="N30" t="s">
        <v>1810</v>
      </c>
    </row>
    <row r="31" spans="13:24" x14ac:dyDescent="0.25">
      <c r="W31" t="s">
        <v>1811</v>
      </c>
      <c r="X31" t="s">
        <v>1812</v>
      </c>
    </row>
    <row r="32" spans="13:24" x14ac:dyDescent="0.25">
      <c r="X32" t="s">
        <v>1813</v>
      </c>
    </row>
    <row r="35" spans="23:24" x14ac:dyDescent="0.25">
      <c r="W35" t="s">
        <v>1814</v>
      </c>
    </row>
    <row r="36" spans="23:24" x14ac:dyDescent="0.25">
      <c r="X36" t="s">
        <v>1815</v>
      </c>
    </row>
  </sheetData>
  <mergeCells count="1">
    <mergeCell ref="A4:C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35"/>
  <sheetViews>
    <sheetView topLeftCell="A4" workbookViewId="0">
      <selection activeCell="J24" sqref="J24"/>
    </sheetView>
  </sheetViews>
  <sheetFormatPr defaultRowHeight="15" x14ac:dyDescent="0.25"/>
  <cols>
    <col min="34" max="34" width="12.42578125" bestFit="1" customWidth="1"/>
  </cols>
  <sheetData>
    <row r="1" spans="1:34" x14ac:dyDescent="0.25">
      <c r="L1" s="3" t="s">
        <v>1816</v>
      </c>
    </row>
    <row r="2" spans="1:34" x14ac:dyDescent="0.25">
      <c r="J2" t="s">
        <v>1817</v>
      </c>
    </row>
    <row r="4" spans="1:34" x14ac:dyDescent="0.25">
      <c r="S4" t="s">
        <v>1818</v>
      </c>
      <c r="AB4" t="s">
        <v>1819</v>
      </c>
    </row>
    <row r="5" spans="1:34" x14ac:dyDescent="0.25">
      <c r="S5" s="5" t="s">
        <v>1820</v>
      </c>
      <c r="AB5" s="1" t="s">
        <v>1821</v>
      </c>
      <c r="AH5" s="1" t="s">
        <v>1822</v>
      </c>
    </row>
    <row r="6" spans="1:34" x14ac:dyDescent="0.25">
      <c r="G6" t="s">
        <v>1823</v>
      </c>
      <c r="L6" t="s">
        <v>1824</v>
      </c>
      <c r="R6" s="36" t="s">
        <v>1825</v>
      </c>
      <c r="S6" t="s">
        <v>1826</v>
      </c>
      <c r="AB6" t="s">
        <v>1827</v>
      </c>
      <c r="AH6" t="s">
        <v>1828</v>
      </c>
    </row>
    <row r="7" spans="1:34" x14ac:dyDescent="0.25">
      <c r="L7" t="s">
        <v>1829</v>
      </c>
      <c r="S7" t="s">
        <v>1830</v>
      </c>
      <c r="AB7" t="s">
        <v>1831</v>
      </c>
      <c r="AH7" t="s">
        <v>1832</v>
      </c>
    </row>
    <row r="8" spans="1:34" x14ac:dyDescent="0.25">
      <c r="L8" t="s">
        <v>1833</v>
      </c>
      <c r="R8" s="36" t="s">
        <v>1834</v>
      </c>
      <c r="S8" t="s">
        <v>1835</v>
      </c>
      <c r="AA8" s="36" t="s">
        <v>1836</v>
      </c>
      <c r="AB8" t="s">
        <v>1837</v>
      </c>
      <c r="AH8" t="s">
        <v>1838</v>
      </c>
    </row>
    <row r="9" spans="1:34" x14ac:dyDescent="0.25">
      <c r="B9" s="1" t="s">
        <v>1839</v>
      </c>
      <c r="L9" t="s">
        <v>1840</v>
      </c>
      <c r="S9" t="s">
        <v>1841</v>
      </c>
    </row>
    <row r="10" spans="1:34" x14ac:dyDescent="0.25">
      <c r="A10" s="32" t="s">
        <v>1842</v>
      </c>
      <c r="R10" s="36" t="s">
        <v>1843</v>
      </c>
      <c r="S10" t="s">
        <v>1844</v>
      </c>
      <c r="AB10" t="s">
        <v>1845</v>
      </c>
    </row>
    <row r="11" spans="1:34" x14ac:dyDescent="0.25">
      <c r="S11" t="s">
        <v>1846</v>
      </c>
      <c r="AA11" s="36" t="s">
        <v>1825</v>
      </c>
      <c r="AB11" t="s">
        <v>1847</v>
      </c>
    </row>
    <row r="12" spans="1:34" x14ac:dyDescent="0.25">
      <c r="R12" s="36" t="s">
        <v>1848</v>
      </c>
      <c r="S12" t="s">
        <v>1849</v>
      </c>
      <c r="AB12" t="s">
        <v>1850</v>
      </c>
    </row>
    <row r="13" spans="1:34" x14ac:dyDescent="0.25">
      <c r="A13" t="s">
        <v>1851</v>
      </c>
      <c r="F13" t="s">
        <v>1852</v>
      </c>
      <c r="J13" s="1" t="s">
        <v>1853</v>
      </c>
      <c r="S13" s="5" t="s">
        <v>1854</v>
      </c>
      <c r="AA13" s="36" t="s">
        <v>1834</v>
      </c>
      <c r="AB13" t="s">
        <v>1855</v>
      </c>
    </row>
    <row r="14" spans="1:34" x14ac:dyDescent="0.25">
      <c r="A14" s="5" t="s">
        <v>1856</v>
      </c>
      <c r="F14" t="s">
        <v>1857</v>
      </c>
      <c r="J14" t="s">
        <v>1858</v>
      </c>
      <c r="L14" s="129"/>
      <c r="M14" s="129"/>
      <c r="R14" s="36" t="s">
        <v>1859</v>
      </c>
      <c r="S14" t="s">
        <v>1860</v>
      </c>
      <c r="AB14" t="s">
        <v>1861</v>
      </c>
    </row>
    <row r="15" spans="1:34" x14ac:dyDescent="0.25">
      <c r="A15" s="7" t="s">
        <v>1862</v>
      </c>
      <c r="F15" t="s">
        <v>1863</v>
      </c>
      <c r="J15" t="s">
        <v>1864</v>
      </c>
      <c r="S15" t="s">
        <v>1865</v>
      </c>
      <c r="AA15" s="36" t="s">
        <v>1843</v>
      </c>
      <c r="AB15" t="s">
        <v>1866</v>
      </c>
    </row>
    <row r="16" spans="1:34" x14ac:dyDescent="0.25">
      <c r="A16" t="s">
        <v>1867</v>
      </c>
      <c r="J16" t="s">
        <v>1868</v>
      </c>
      <c r="AA16" s="36" t="s">
        <v>1848</v>
      </c>
      <c r="AB16" t="s">
        <v>1869</v>
      </c>
    </row>
    <row r="17" spans="1:28" x14ac:dyDescent="0.25">
      <c r="A17" t="s">
        <v>1870</v>
      </c>
      <c r="I17" s="36" t="s">
        <v>848</v>
      </c>
      <c r="J17" t="s">
        <v>1871</v>
      </c>
      <c r="L17" t="s">
        <v>795</v>
      </c>
      <c r="S17" s="5" t="s">
        <v>1872</v>
      </c>
      <c r="AA17" s="36" t="s">
        <v>1859</v>
      </c>
      <c r="AB17" t="s">
        <v>1873</v>
      </c>
    </row>
    <row r="18" spans="1:28" x14ac:dyDescent="0.25">
      <c r="A18" t="s">
        <v>1874</v>
      </c>
      <c r="J18" t="s">
        <v>1875</v>
      </c>
      <c r="L18" s="91">
        <v>0.1</v>
      </c>
      <c r="R18" s="36" t="s">
        <v>1825</v>
      </c>
      <c r="S18" t="s">
        <v>1876</v>
      </c>
    </row>
    <row r="19" spans="1:28" x14ac:dyDescent="0.25">
      <c r="A19" t="s">
        <v>1877</v>
      </c>
      <c r="J19" t="s">
        <v>79</v>
      </c>
      <c r="L19" t="s">
        <v>331</v>
      </c>
      <c r="S19" s="5" t="s">
        <v>1878</v>
      </c>
    </row>
    <row r="20" spans="1:28" x14ac:dyDescent="0.25">
      <c r="R20" s="36" t="s">
        <v>1834</v>
      </c>
      <c r="S20" t="s">
        <v>1879</v>
      </c>
    </row>
    <row r="21" spans="1:28" x14ac:dyDescent="0.25">
      <c r="A21" t="s">
        <v>1880</v>
      </c>
      <c r="J21" s="36" t="s">
        <v>1825</v>
      </c>
      <c r="K21" t="s">
        <v>1881</v>
      </c>
      <c r="S21" t="s">
        <v>1882</v>
      </c>
    </row>
    <row r="22" spans="1:28" x14ac:dyDescent="0.25">
      <c r="A22" s="36" t="s">
        <v>1825</v>
      </c>
      <c r="B22" t="s">
        <v>1883</v>
      </c>
      <c r="J22" s="36" t="s">
        <v>1834</v>
      </c>
      <c r="K22" t="s">
        <v>1884</v>
      </c>
      <c r="R22" s="36" t="s">
        <v>1843</v>
      </c>
      <c r="S22" t="s">
        <v>1885</v>
      </c>
    </row>
    <row r="23" spans="1:28" x14ac:dyDescent="0.25">
      <c r="B23" t="s">
        <v>1886</v>
      </c>
      <c r="J23" s="36" t="s">
        <v>848</v>
      </c>
      <c r="K23" t="s">
        <v>1887</v>
      </c>
    </row>
    <row r="24" spans="1:28" x14ac:dyDescent="0.25">
      <c r="A24" s="36" t="s">
        <v>1834</v>
      </c>
      <c r="B24" t="s">
        <v>1888</v>
      </c>
    </row>
    <row r="25" spans="1:28" x14ac:dyDescent="0.25">
      <c r="B25" t="s">
        <v>1889</v>
      </c>
      <c r="K25" t="s">
        <v>1890</v>
      </c>
    </row>
    <row r="26" spans="1:28" x14ac:dyDescent="0.25">
      <c r="A26" s="36" t="s">
        <v>1843</v>
      </c>
      <c r="B26" t="s">
        <v>1891</v>
      </c>
      <c r="J26" s="36" t="s">
        <v>1825</v>
      </c>
      <c r="K26" t="s">
        <v>1892</v>
      </c>
    </row>
    <row r="27" spans="1:28" x14ac:dyDescent="0.25">
      <c r="B27" t="s">
        <v>1893</v>
      </c>
      <c r="K27" s="5" t="s">
        <v>1894</v>
      </c>
    </row>
    <row r="28" spans="1:28" x14ac:dyDescent="0.25">
      <c r="A28" s="36" t="s">
        <v>1848</v>
      </c>
      <c r="B28" t="s">
        <v>1895</v>
      </c>
      <c r="J28" s="36" t="s">
        <v>1834</v>
      </c>
      <c r="K28" t="s">
        <v>1896</v>
      </c>
    </row>
    <row r="29" spans="1:28" x14ac:dyDescent="0.25">
      <c r="B29" t="s">
        <v>1897</v>
      </c>
    </row>
    <row r="30" spans="1:28" x14ac:dyDescent="0.25">
      <c r="J30" s="36"/>
      <c r="K30" t="s">
        <v>1898</v>
      </c>
    </row>
    <row r="31" spans="1:28" x14ac:dyDescent="0.25">
      <c r="A31" t="s">
        <v>1899</v>
      </c>
      <c r="J31" s="36" t="s">
        <v>1825</v>
      </c>
      <c r="K31" t="s">
        <v>1900</v>
      </c>
    </row>
    <row r="32" spans="1:28" x14ac:dyDescent="0.25">
      <c r="A32" s="36" t="s">
        <v>1825</v>
      </c>
      <c r="B32" t="s">
        <v>1901</v>
      </c>
      <c r="J32" s="36" t="s">
        <v>1834</v>
      </c>
      <c r="K32" t="s">
        <v>1902</v>
      </c>
    </row>
    <row r="33" spans="1:2" x14ac:dyDescent="0.25">
      <c r="A33" s="36" t="s">
        <v>1834</v>
      </c>
      <c r="B33" t="s">
        <v>1903</v>
      </c>
    </row>
    <row r="34" spans="1:2" x14ac:dyDescent="0.25">
      <c r="A34" s="36" t="s">
        <v>1843</v>
      </c>
      <c r="B34" t="s">
        <v>1904</v>
      </c>
    </row>
    <row r="35" spans="1:2" x14ac:dyDescent="0.25">
      <c r="B35" t="s">
        <v>1905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3:J105"/>
  <sheetViews>
    <sheetView workbookViewId="0">
      <selection activeCell="M21" sqref="M21"/>
    </sheetView>
  </sheetViews>
  <sheetFormatPr defaultRowHeight="15" x14ac:dyDescent="0.25"/>
  <cols>
    <col min="5" max="5" width="18.5703125" customWidth="1"/>
    <col min="10" max="10" width="9.5703125" bestFit="1" customWidth="1"/>
  </cols>
  <sheetData>
    <row r="3" spans="10:10" x14ac:dyDescent="0.25">
      <c r="J3" s="197"/>
    </row>
    <row r="4" spans="10:10" x14ac:dyDescent="0.25">
      <c r="J4" s="197"/>
    </row>
    <row r="6" spans="10:10" x14ac:dyDescent="0.25">
      <c r="J6" s="198"/>
    </row>
    <row r="7" spans="10:10" x14ac:dyDescent="0.25">
      <c r="J7" s="198"/>
    </row>
    <row r="8" spans="10:10" x14ac:dyDescent="0.25">
      <c r="J8" s="198"/>
    </row>
    <row r="66" spans="1:8" x14ac:dyDescent="0.25">
      <c r="A66" s="130" t="s">
        <v>118</v>
      </c>
    </row>
    <row r="68" spans="1:8" x14ac:dyDescent="0.25">
      <c r="A68" t="s">
        <v>119</v>
      </c>
    </row>
    <row r="69" spans="1:8" ht="44.45" customHeight="1" x14ac:dyDescent="0.25">
      <c r="A69" s="199" t="s">
        <v>120</v>
      </c>
      <c r="B69" s="199"/>
      <c r="C69" s="199"/>
      <c r="D69" s="199"/>
      <c r="E69" s="199"/>
      <c r="F69" s="199"/>
      <c r="G69" s="199"/>
      <c r="H69" s="199"/>
    </row>
    <row r="72" spans="1:8" x14ac:dyDescent="0.25">
      <c r="A72" s="130" t="s">
        <v>121</v>
      </c>
    </row>
    <row r="88" spans="1:1" x14ac:dyDescent="0.25">
      <c r="A88" s="130" t="s">
        <v>122</v>
      </c>
    </row>
    <row r="89" spans="1:1" x14ac:dyDescent="0.25">
      <c r="A89" s="5" t="s">
        <v>123</v>
      </c>
    </row>
    <row r="90" spans="1:1" x14ac:dyDescent="0.25">
      <c r="A90" s="32" t="s">
        <v>124</v>
      </c>
    </row>
    <row r="91" spans="1:1" x14ac:dyDescent="0.25">
      <c r="A91" s="32" t="s">
        <v>125</v>
      </c>
    </row>
    <row r="92" spans="1:1" x14ac:dyDescent="0.25">
      <c r="A92" s="32" t="s">
        <v>126</v>
      </c>
    </row>
    <row r="94" spans="1:1" x14ac:dyDescent="0.25">
      <c r="A94" t="s">
        <v>127</v>
      </c>
    </row>
    <row r="95" spans="1:1" x14ac:dyDescent="0.25">
      <c r="A95" s="32" t="s">
        <v>128</v>
      </c>
    </row>
    <row r="96" spans="1:1" x14ac:dyDescent="0.25">
      <c r="A96" s="32" t="s">
        <v>129</v>
      </c>
    </row>
    <row r="99" spans="1:1" x14ac:dyDescent="0.25">
      <c r="A99" s="5" t="s">
        <v>130</v>
      </c>
    </row>
    <row r="100" spans="1:1" x14ac:dyDescent="0.25">
      <c r="A100" t="s">
        <v>131</v>
      </c>
    </row>
    <row r="101" spans="1:1" x14ac:dyDescent="0.25">
      <c r="A101" t="s">
        <v>132</v>
      </c>
    </row>
    <row r="102" spans="1:1" x14ac:dyDescent="0.25">
      <c r="A102" s="32" t="s">
        <v>133</v>
      </c>
    </row>
    <row r="103" spans="1:1" x14ac:dyDescent="0.25">
      <c r="A103" s="32" t="s">
        <v>134</v>
      </c>
    </row>
    <row r="105" spans="1:1" x14ac:dyDescent="0.25">
      <c r="A105" t="s">
        <v>135</v>
      </c>
    </row>
  </sheetData>
  <mergeCells count="3">
    <mergeCell ref="J3:J4"/>
    <mergeCell ref="J6:J8"/>
    <mergeCell ref="A69:H6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33793" r:id="rId4">
          <objectPr defaultSize="0" autoPict="0" r:id="rId5">
            <anchor moveWithCells="1">
              <from>
                <xdr:col>1</xdr:col>
                <xdr:colOff>19050</xdr:colOff>
                <xdr:row>0</xdr:row>
                <xdr:rowOff>104775</xdr:rowOff>
              </from>
              <to>
                <xdr:col>11</xdr:col>
                <xdr:colOff>590550</xdr:colOff>
                <xdr:row>41</xdr:row>
                <xdr:rowOff>123825</xdr:rowOff>
              </to>
            </anchor>
          </objectPr>
        </oleObject>
      </mc:Choice>
      <mc:Fallback>
        <oleObject progId="Visio.Drawing.15" shapeId="33793" r:id="rId4"/>
      </mc:Fallback>
    </mc:AlternateContent>
    <mc:AlternateContent xmlns:mc="http://schemas.openxmlformats.org/markup-compatibility/2006">
      <mc:Choice Requires="x14">
        <oleObject progId="Visio.Drawing.15" shapeId="33794" r:id="rId6">
          <objectPr defaultSize="0" r:id="rId7">
            <anchor moveWithCells="1">
              <from>
                <xdr:col>0</xdr:col>
                <xdr:colOff>276225</xdr:colOff>
                <xdr:row>73</xdr:row>
                <xdr:rowOff>0</xdr:rowOff>
              </from>
              <to>
                <xdr:col>5</xdr:col>
                <xdr:colOff>257175</xdr:colOff>
                <xdr:row>84</xdr:row>
                <xdr:rowOff>123825</xdr:rowOff>
              </to>
            </anchor>
          </objectPr>
        </oleObject>
      </mc:Choice>
      <mc:Fallback>
        <oleObject progId="Visio.Drawing.15" shapeId="33794" r:id="rId6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35"/>
  <sheetViews>
    <sheetView workbookViewId="0">
      <selection activeCell="J18" sqref="J18"/>
    </sheetView>
  </sheetViews>
  <sheetFormatPr defaultRowHeight="15" x14ac:dyDescent="0.25"/>
  <cols>
    <col min="1" max="1" width="3.85546875" customWidth="1"/>
    <col min="2" max="2" width="5" customWidth="1"/>
    <col min="19" max="19" width="23.5703125" bestFit="1" customWidth="1"/>
    <col min="22" max="22" width="11.85546875" bestFit="1" customWidth="1"/>
    <col min="26" max="26" width="11.140625" bestFit="1" customWidth="1"/>
    <col min="37" max="37" width="11.42578125" bestFit="1" customWidth="1"/>
  </cols>
  <sheetData>
    <row r="1" spans="1:38" x14ac:dyDescent="0.25">
      <c r="H1" t="s">
        <v>1906</v>
      </c>
    </row>
    <row r="2" spans="1:38" x14ac:dyDescent="0.25">
      <c r="AJ2" t="s">
        <v>1907</v>
      </c>
    </row>
    <row r="3" spans="1:38" x14ac:dyDescent="0.25">
      <c r="A3" t="s">
        <v>1908</v>
      </c>
    </row>
    <row r="4" spans="1:38" x14ac:dyDescent="0.25">
      <c r="A4" t="s">
        <v>1909</v>
      </c>
      <c r="L4" t="s">
        <v>1910</v>
      </c>
      <c r="S4" t="s">
        <v>1911</v>
      </c>
      <c r="AJ4" t="s">
        <v>1912</v>
      </c>
    </row>
    <row r="5" spans="1:38" x14ac:dyDescent="0.25">
      <c r="A5" s="32" t="s">
        <v>1913</v>
      </c>
      <c r="K5" t="s">
        <v>577</v>
      </c>
      <c r="L5" t="s">
        <v>1914</v>
      </c>
      <c r="S5" t="s">
        <v>1915</v>
      </c>
      <c r="U5" t="s">
        <v>1916</v>
      </c>
      <c r="AJ5" t="s">
        <v>1917</v>
      </c>
    </row>
    <row r="6" spans="1:38" x14ac:dyDescent="0.25">
      <c r="A6" t="s">
        <v>577</v>
      </c>
      <c r="S6" t="s">
        <v>1918</v>
      </c>
      <c r="U6" t="s">
        <v>1919</v>
      </c>
      <c r="W6" s="118" t="s">
        <v>1920</v>
      </c>
      <c r="X6" t="s">
        <v>1921</v>
      </c>
      <c r="AJ6" s="5" t="s">
        <v>1922</v>
      </c>
    </row>
    <row r="7" spans="1:38" x14ac:dyDescent="0.25">
      <c r="A7" s="32" t="s">
        <v>1923</v>
      </c>
      <c r="L7" t="s">
        <v>1924</v>
      </c>
      <c r="S7" t="s">
        <v>1925</v>
      </c>
      <c r="U7" t="s">
        <v>1926</v>
      </c>
      <c r="AJ7" t="s">
        <v>1927</v>
      </c>
    </row>
    <row r="8" spans="1:38" x14ac:dyDescent="0.25">
      <c r="B8" s="32" t="s">
        <v>1928</v>
      </c>
      <c r="K8" s="47" t="s">
        <v>1929</v>
      </c>
      <c r="L8" t="s">
        <v>1930</v>
      </c>
      <c r="N8" s="3" t="s">
        <v>1916</v>
      </c>
      <c r="P8" t="s">
        <v>1931</v>
      </c>
    </row>
    <row r="9" spans="1:38" x14ac:dyDescent="0.25">
      <c r="A9" s="32" t="s">
        <v>1932</v>
      </c>
      <c r="AJ9" t="s">
        <v>1933</v>
      </c>
      <c r="AL9" t="s">
        <v>1934</v>
      </c>
    </row>
    <row r="10" spans="1:38" x14ac:dyDescent="0.25">
      <c r="B10" s="32" t="s">
        <v>1935</v>
      </c>
      <c r="K10" t="s">
        <v>1936</v>
      </c>
      <c r="L10" t="s">
        <v>1930</v>
      </c>
      <c r="P10" t="s">
        <v>1931</v>
      </c>
      <c r="W10" t="s">
        <v>1911</v>
      </c>
      <c r="AL10" t="s">
        <v>1937</v>
      </c>
    </row>
    <row r="11" spans="1:38" x14ac:dyDescent="0.25">
      <c r="C11" t="s">
        <v>1938</v>
      </c>
      <c r="W11" t="s">
        <v>1939</v>
      </c>
      <c r="AF11" t="s">
        <v>1940</v>
      </c>
      <c r="AL11" t="s">
        <v>1941</v>
      </c>
    </row>
    <row r="12" spans="1:38" x14ac:dyDescent="0.25">
      <c r="C12" t="s">
        <v>1942</v>
      </c>
      <c r="K12" s="5" t="s">
        <v>1943</v>
      </c>
      <c r="AL12" t="s">
        <v>1944</v>
      </c>
    </row>
    <row r="13" spans="1:38" x14ac:dyDescent="0.25">
      <c r="C13" t="s">
        <v>1945</v>
      </c>
      <c r="K13" t="s">
        <v>1946</v>
      </c>
      <c r="AJ13" t="s">
        <v>1947</v>
      </c>
    </row>
    <row r="14" spans="1:38" x14ac:dyDescent="0.25">
      <c r="C14" s="144" t="s">
        <v>1948</v>
      </c>
      <c r="W14" t="s">
        <v>1949</v>
      </c>
      <c r="Y14" t="s">
        <v>1950</v>
      </c>
      <c r="AA14" t="s">
        <v>1951</v>
      </c>
      <c r="AJ14" t="s">
        <v>1952</v>
      </c>
      <c r="AK14" s="7" t="s">
        <v>1953</v>
      </c>
    </row>
    <row r="15" spans="1:38" x14ac:dyDescent="0.25">
      <c r="C15" t="s">
        <v>1954</v>
      </c>
      <c r="K15" t="s">
        <v>1955</v>
      </c>
      <c r="N15" t="s">
        <v>1956</v>
      </c>
      <c r="V15" t="s">
        <v>1957</v>
      </c>
      <c r="W15" s="5" t="s">
        <v>1958</v>
      </c>
      <c r="Y15" s="7" t="s">
        <v>1959</v>
      </c>
      <c r="Z15" t="s">
        <v>1960</v>
      </c>
      <c r="AA15" t="s">
        <v>1961</v>
      </c>
      <c r="AJ15" t="s">
        <v>1962</v>
      </c>
      <c r="AK15" s="7" t="s">
        <v>1963</v>
      </c>
    </row>
    <row r="16" spans="1:38" x14ac:dyDescent="0.25">
      <c r="M16" s="7" t="s">
        <v>1964</v>
      </c>
      <c r="V16" t="s">
        <v>1965</v>
      </c>
      <c r="W16" s="32" t="s">
        <v>1966</v>
      </c>
      <c r="Y16" s="5" t="s">
        <v>1958</v>
      </c>
      <c r="AA16" s="7" t="s">
        <v>1959</v>
      </c>
      <c r="AJ16" t="s">
        <v>1967</v>
      </c>
      <c r="AK16" s="7" t="s">
        <v>1968</v>
      </c>
    </row>
    <row r="17" spans="1:38" x14ac:dyDescent="0.25">
      <c r="C17" s="144" t="s">
        <v>1969</v>
      </c>
      <c r="L17" s="7" t="s">
        <v>1964</v>
      </c>
      <c r="N17" s="7" t="s">
        <v>1964</v>
      </c>
      <c r="V17" t="s">
        <v>1970</v>
      </c>
      <c r="AJ17" t="s">
        <v>1971</v>
      </c>
      <c r="AL17" s="7" t="s">
        <v>1972</v>
      </c>
    </row>
    <row r="18" spans="1:38" ht="60" x14ac:dyDescent="0.25">
      <c r="C18" t="s">
        <v>1973</v>
      </c>
      <c r="V18" s="146" t="s">
        <v>1974</v>
      </c>
      <c r="W18" s="63" t="s">
        <v>1975</v>
      </c>
      <c r="Z18" t="s">
        <v>1976</v>
      </c>
    </row>
    <row r="19" spans="1:38" x14ac:dyDescent="0.25">
      <c r="C19" t="s">
        <v>1977</v>
      </c>
      <c r="M19" t="s">
        <v>1978</v>
      </c>
      <c r="AJ19" s="5" t="s">
        <v>1979</v>
      </c>
    </row>
    <row r="20" spans="1:38" x14ac:dyDescent="0.25">
      <c r="AJ20" t="s">
        <v>1980</v>
      </c>
    </row>
    <row r="21" spans="1:38" x14ac:dyDescent="0.25">
      <c r="C21" s="144" t="s">
        <v>1981</v>
      </c>
      <c r="K21" s="5" t="s">
        <v>1982</v>
      </c>
      <c r="V21" s="5" t="s">
        <v>1983</v>
      </c>
    </row>
    <row r="22" spans="1:38" x14ac:dyDescent="0.25">
      <c r="C22" t="s">
        <v>1984</v>
      </c>
      <c r="K22" t="s">
        <v>1985</v>
      </c>
      <c r="V22" t="s">
        <v>1986</v>
      </c>
    </row>
    <row r="23" spans="1:38" x14ac:dyDescent="0.25">
      <c r="K23" t="s">
        <v>1987</v>
      </c>
      <c r="V23" t="s">
        <v>1988</v>
      </c>
    </row>
    <row r="24" spans="1:38" x14ac:dyDescent="0.25">
      <c r="A24" s="32" t="s">
        <v>1989</v>
      </c>
      <c r="V24" t="s">
        <v>1990</v>
      </c>
    </row>
    <row r="25" spans="1:38" x14ac:dyDescent="0.25">
      <c r="C25" t="s">
        <v>1991</v>
      </c>
      <c r="V25" t="s">
        <v>1936</v>
      </c>
    </row>
    <row r="26" spans="1:38" x14ac:dyDescent="0.25">
      <c r="C26" t="s">
        <v>1992</v>
      </c>
    </row>
    <row r="27" spans="1:38" x14ac:dyDescent="0.25">
      <c r="K27" s="5" t="s">
        <v>1993</v>
      </c>
    </row>
    <row r="28" spans="1:38" x14ac:dyDescent="0.25">
      <c r="A28" s="32" t="s">
        <v>1994</v>
      </c>
      <c r="K28" t="s">
        <v>1995</v>
      </c>
    </row>
    <row r="29" spans="1:38" x14ac:dyDescent="0.25">
      <c r="K29" t="s">
        <v>1996</v>
      </c>
    </row>
    <row r="30" spans="1:38" x14ac:dyDescent="0.25">
      <c r="K30" t="s">
        <v>1997</v>
      </c>
    </row>
    <row r="31" spans="1:38" x14ac:dyDescent="0.25">
      <c r="K31" t="s">
        <v>1998</v>
      </c>
    </row>
    <row r="33" spans="11:11" x14ac:dyDescent="0.25">
      <c r="K33" s="5" t="s">
        <v>1999</v>
      </c>
    </row>
    <row r="34" spans="11:11" x14ac:dyDescent="0.25">
      <c r="K34" t="s">
        <v>2000</v>
      </c>
    </row>
    <row r="35" spans="11:11" x14ac:dyDescent="0.25">
      <c r="K35" t="s">
        <v>2001</v>
      </c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F58"/>
  <sheetViews>
    <sheetView workbookViewId="0">
      <selection activeCell="P21" sqref="P21"/>
    </sheetView>
  </sheetViews>
  <sheetFormatPr defaultRowHeight="15" x14ac:dyDescent="0.25"/>
  <sheetData>
    <row r="1" spans="2:5" x14ac:dyDescent="0.25">
      <c r="B1" t="s">
        <v>2002</v>
      </c>
      <c r="D1" s="131" t="s">
        <v>71</v>
      </c>
      <c r="E1" t="s">
        <v>2003</v>
      </c>
    </row>
    <row r="2" spans="2:5" x14ac:dyDescent="0.25">
      <c r="E2" t="s">
        <v>2004</v>
      </c>
    </row>
    <row r="3" spans="2:5" x14ac:dyDescent="0.25">
      <c r="E3" t="s">
        <v>2005</v>
      </c>
    </row>
    <row r="4" spans="2:5" x14ac:dyDescent="0.25">
      <c r="D4" s="131" t="s">
        <v>71</v>
      </c>
      <c r="E4" t="s">
        <v>2006</v>
      </c>
    </row>
    <row r="5" spans="2:5" x14ac:dyDescent="0.25">
      <c r="E5" t="s">
        <v>2007</v>
      </c>
    </row>
    <row r="7" spans="2:5" x14ac:dyDescent="0.25">
      <c r="B7" t="s">
        <v>2008</v>
      </c>
      <c r="D7" s="131" t="s">
        <v>71</v>
      </c>
      <c r="E7" t="s">
        <v>2009</v>
      </c>
    </row>
    <row r="8" spans="2:5" x14ac:dyDescent="0.25">
      <c r="E8" t="s">
        <v>2010</v>
      </c>
    </row>
    <row r="9" spans="2:5" x14ac:dyDescent="0.25">
      <c r="E9" t="s">
        <v>2011</v>
      </c>
    </row>
    <row r="11" spans="2:5" x14ac:dyDescent="0.25">
      <c r="D11" t="s">
        <v>1524</v>
      </c>
      <c r="E11" t="s">
        <v>2012</v>
      </c>
    </row>
    <row r="12" spans="2:5" x14ac:dyDescent="0.25">
      <c r="E12" t="s">
        <v>2013</v>
      </c>
    </row>
    <row r="13" spans="2:5" x14ac:dyDescent="0.25">
      <c r="E13" t="s">
        <v>2014</v>
      </c>
    </row>
    <row r="14" spans="2:5" x14ac:dyDescent="0.25">
      <c r="E14" t="s">
        <v>2015</v>
      </c>
    </row>
    <row r="15" spans="2:5" x14ac:dyDescent="0.25">
      <c r="E15" t="s">
        <v>2016</v>
      </c>
    </row>
    <row r="16" spans="2:5" x14ac:dyDescent="0.25">
      <c r="E16" t="s">
        <v>2017</v>
      </c>
    </row>
    <row r="17" spans="2:6" x14ac:dyDescent="0.25">
      <c r="E17" t="s">
        <v>2018</v>
      </c>
    </row>
    <row r="18" spans="2:6" x14ac:dyDescent="0.25">
      <c r="E18" t="s">
        <v>2019</v>
      </c>
    </row>
    <row r="19" spans="2:6" x14ac:dyDescent="0.25">
      <c r="E19" t="s">
        <v>2020</v>
      </c>
    </row>
    <row r="20" spans="2:6" x14ac:dyDescent="0.25">
      <c r="E20" t="s">
        <v>2021</v>
      </c>
    </row>
    <row r="21" spans="2:6" x14ac:dyDescent="0.25">
      <c r="E21" t="s">
        <v>2022</v>
      </c>
    </row>
    <row r="22" spans="2:6" x14ac:dyDescent="0.25">
      <c r="E22" t="s">
        <v>2023</v>
      </c>
    </row>
    <row r="26" spans="2:6" x14ac:dyDescent="0.25">
      <c r="B26" t="s">
        <v>2024</v>
      </c>
      <c r="F26" t="s">
        <v>2025</v>
      </c>
    </row>
    <row r="27" spans="2:6" x14ac:dyDescent="0.25">
      <c r="F27" t="s">
        <v>2026</v>
      </c>
    </row>
    <row r="28" spans="2:6" x14ac:dyDescent="0.25">
      <c r="F28" t="s">
        <v>2027</v>
      </c>
    </row>
    <row r="30" spans="2:6" x14ac:dyDescent="0.25">
      <c r="F30" t="s">
        <v>2028</v>
      </c>
    </row>
    <row r="31" spans="2:6" x14ac:dyDescent="0.25">
      <c r="F31" t="s">
        <v>2029</v>
      </c>
    </row>
    <row r="33" spans="2:6" x14ac:dyDescent="0.25">
      <c r="F33" s="5" t="s">
        <v>2030</v>
      </c>
    </row>
    <row r="34" spans="2:6" x14ac:dyDescent="0.25">
      <c r="F34" t="s">
        <v>2031</v>
      </c>
    </row>
    <row r="35" spans="2:6" x14ac:dyDescent="0.25">
      <c r="F35" t="s">
        <v>2032</v>
      </c>
    </row>
    <row r="37" spans="2:6" x14ac:dyDescent="0.25">
      <c r="E37" t="s">
        <v>2033</v>
      </c>
      <c r="F37" t="s">
        <v>2034</v>
      </c>
    </row>
    <row r="38" spans="2:6" x14ac:dyDescent="0.25">
      <c r="F38" t="s">
        <v>2035</v>
      </c>
    </row>
    <row r="39" spans="2:6" x14ac:dyDescent="0.25">
      <c r="F39" t="s">
        <v>2036</v>
      </c>
    </row>
    <row r="41" spans="2:6" x14ac:dyDescent="0.25">
      <c r="F41" s="5" t="s">
        <v>2037</v>
      </c>
    </row>
    <row r="42" spans="2:6" x14ac:dyDescent="0.25">
      <c r="F42" t="s">
        <v>2038</v>
      </c>
    </row>
    <row r="43" spans="2:6" x14ac:dyDescent="0.25">
      <c r="F43" t="s">
        <v>2039</v>
      </c>
    </row>
    <row r="44" spans="2:6" x14ac:dyDescent="0.25">
      <c r="F44" t="s">
        <v>2040</v>
      </c>
    </row>
    <row r="45" spans="2:6" x14ac:dyDescent="0.25">
      <c r="F45" t="s">
        <v>2041</v>
      </c>
    </row>
    <row r="48" spans="2:6" x14ac:dyDescent="0.25">
      <c r="B48" t="s">
        <v>2042</v>
      </c>
      <c r="E48" t="s">
        <v>2043</v>
      </c>
    </row>
    <row r="51" spans="4:5" x14ac:dyDescent="0.25">
      <c r="E51" s="5" t="s">
        <v>2044</v>
      </c>
    </row>
    <row r="52" spans="4:5" x14ac:dyDescent="0.25">
      <c r="D52">
        <v>1</v>
      </c>
      <c r="E52" t="s">
        <v>2045</v>
      </c>
    </row>
    <row r="53" spans="4:5" x14ac:dyDescent="0.25">
      <c r="E53" t="s">
        <v>2046</v>
      </c>
    </row>
    <row r="54" spans="4:5" x14ac:dyDescent="0.25">
      <c r="D54">
        <v>2</v>
      </c>
      <c r="E54" t="s">
        <v>2047</v>
      </c>
    </row>
    <row r="55" spans="4:5" x14ac:dyDescent="0.25">
      <c r="D55">
        <v>3</v>
      </c>
      <c r="E55" t="s">
        <v>2048</v>
      </c>
    </row>
    <row r="56" spans="4:5" x14ac:dyDescent="0.25">
      <c r="E56" t="s">
        <v>2049</v>
      </c>
    </row>
    <row r="57" spans="4:5" x14ac:dyDescent="0.25">
      <c r="D57">
        <v>4</v>
      </c>
      <c r="E57" t="s">
        <v>2050</v>
      </c>
    </row>
    <row r="58" spans="4:5" x14ac:dyDescent="0.25">
      <c r="D58">
        <v>5</v>
      </c>
      <c r="E58" t="s">
        <v>2051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1" sqref="P21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Q123"/>
  <sheetViews>
    <sheetView workbookViewId="0">
      <selection activeCell="O21" sqref="O21"/>
    </sheetView>
  </sheetViews>
  <sheetFormatPr defaultRowHeight="15" x14ac:dyDescent="0.25"/>
  <cols>
    <col min="1" max="1" width="15.140625" customWidth="1"/>
    <col min="6" max="6" width="10.7109375" customWidth="1"/>
    <col min="7" max="7" width="9.7109375" customWidth="1"/>
  </cols>
  <sheetData>
    <row r="1" spans="1:17" x14ac:dyDescent="0.25">
      <c r="A1" s="130" t="s">
        <v>136</v>
      </c>
    </row>
    <row r="2" spans="1:17" x14ac:dyDescent="0.25">
      <c r="A2" s="130"/>
    </row>
    <row r="3" spans="1:17" x14ac:dyDescent="0.25">
      <c r="B3" s="19" t="s">
        <v>137</v>
      </c>
    </row>
    <row r="4" spans="1:17" x14ac:dyDescent="0.25">
      <c r="A4">
        <v>1</v>
      </c>
      <c r="B4" t="s">
        <v>138</v>
      </c>
    </row>
    <row r="5" spans="1:17" x14ac:dyDescent="0.25">
      <c r="B5" t="s">
        <v>139</v>
      </c>
      <c r="F5" t="s">
        <v>140</v>
      </c>
    </row>
    <row r="6" spans="1:17" x14ac:dyDescent="0.25">
      <c r="A6" t="s">
        <v>141</v>
      </c>
      <c r="B6" s="139"/>
      <c r="C6" s="136"/>
      <c r="D6" s="137"/>
      <c r="E6" s="137"/>
      <c r="F6" s="138"/>
      <c r="H6" s="195" t="s">
        <v>142</v>
      </c>
      <c r="I6" s="200"/>
      <c r="J6" s="200"/>
      <c r="K6" s="200"/>
      <c r="L6" s="200"/>
      <c r="M6" s="200"/>
      <c r="N6" s="200"/>
      <c r="O6" s="200"/>
      <c r="P6" s="200"/>
      <c r="Q6" s="200"/>
    </row>
    <row r="7" spans="1:17" x14ac:dyDescent="0.25">
      <c r="A7" t="s">
        <v>143</v>
      </c>
      <c r="B7" s="136"/>
      <c r="C7" s="137"/>
      <c r="D7" s="137"/>
      <c r="E7" s="137"/>
      <c r="F7" s="138"/>
      <c r="H7" s="200"/>
      <c r="I7" s="200"/>
      <c r="J7" s="200"/>
      <c r="K7" s="200"/>
      <c r="L7" s="200"/>
      <c r="M7" s="200"/>
      <c r="N7" s="200"/>
      <c r="O7" s="200"/>
      <c r="P7" s="200"/>
      <c r="Q7" s="200"/>
    </row>
    <row r="8" spans="1:17" x14ac:dyDescent="0.25">
      <c r="A8" t="s">
        <v>144</v>
      </c>
      <c r="B8" s="136"/>
      <c r="C8" s="137"/>
      <c r="D8" s="137"/>
      <c r="E8" s="137"/>
      <c r="F8" s="138"/>
      <c r="H8" s="200"/>
      <c r="I8" s="200"/>
      <c r="J8" s="200"/>
      <c r="K8" s="200"/>
      <c r="L8" s="200"/>
      <c r="M8" s="200"/>
      <c r="N8" s="200"/>
      <c r="O8" s="200"/>
      <c r="P8" s="200"/>
      <c r="Q8" s="200"/>
    </row>
    <row r="11" spans="1:17" x14ac:dyDescent="0.25">
      <c r="A11">
        <v>2</v>
      </c>
      <c r="B11" t="s">
        <v>145</v>
      </c>
    </row>
    <row r="12" spans="1:17" x14ac:dyDescent="0.25">
      <c r="B12" t="s">
        <v>139</v>
      </c>
      <c r="F12" t="s">
        <v>140</v>
      </c>
    </row>
    <row r="13" spans="1:17" x14ac:dyDescent="0.25">
      <c r="A13" t="s">
        <v>141</v>
      </c>
      <c r="B13" s="139"/>
      <c r="C13" s="136"/>
      <c r="D13" s="137"/>
      <c r="E13" s="137"/>
      <c r="F13" s="138"/>
    </row>
    <row r="14" spans="1:17" x14ac:dyDescent="0.25">
      <c r="A14" t="s">
        <v>143</v>
      </c>
      <c r="B14" s="139"/>
      <c r="C14" s="136"/>
      <c r="D14" s="137"/>
      <c r="E14" s="137"/>
      <c r="F14" s="138"/>
      <c r="H14" t="s">
        <v>146</v>
      </c>
    </row>
    <row r="15" spans="1:17" x14ac:dyDescent="0.25">
      <c r="A15" t="s">
        <v>144</v>
      </c>
      <c r="B15" s="139"/>
      <c r="C15" s="136"/>
      <c r="D15" s="137"/>
      <c r="E15" s="137"/>
      <c r="F15" s="138"/>
      <c r="G15" s="36" t="s">
        <v>147</v>
      </c>
      <c r="H15" t="s">
        <v>148</v>
      </c>
    </row>
    <row r="18" spans="1:8" x14ac:dyDescent="0.25">
      <c r="A18">
        <v>3</v>
      </c>
      <c r="B18" t="s">
        <v>149</v>
      </c>
    </row>
    <row r="19" spans="1:8" x14ac:dyDescent="0.25">
      <c r="B19" t="s">
        <v>139</v>
      </c>
      <c r="F19" t="s">
        <v>150</v>
      </c>
    </row>
    <row r="20" spans="1:8" x14ac:dyDescent="0.25">
      <c r="A20" t="s">
        <v>141</v>
      </c>
      <c r="B20" s="139"/>
      <c r="C20" s="136"/>
      <c r="D20" s="137"/>
      <c r="E20" s="137"/>
      <c r="F20" s="138"/>
      <c r="H20" t="s">
        <v>151</v>
      </c>
    </row>
    <row r="21" spans="1:8" x14ac:dyDescent="0.25">
      <c r="A21" t="s">
        <v>143</v>
      </c>
      <c r="B21" s="139"/>
      <c r="C21" s="139"/>
      <c r="D21" s="140"/>
      <c r="E21" s="140"/>
      <c r="F21" s="23"/>
    </row>
    <row r="22" spans="1:8" x14ac:dyDescent="0.25">
      <c r="A22" t="s">
        <v>144</v>
      </c>
      <c r="B22" s="139"/>
      <c r="C22" s="136"/>
      <c r="D22" s="137"/>
      <c r="E22" s="137"/>
      <c r="F22" s="138"/>
    </row>
    <row r="25" spans="1:8" x14ac:dyDescent="0.25">
      <c r="A25">
        <v>4</v>
      </c>
      <c r="B25" t="s">
        <v>152</v>
      </c>
    </row>
    <row r="26" spans="1:8" x14ac:dyDescent="0.25">
      <c r="B26" t="s">
        <v>139</v>
      </c>
      <c r="F26" t="s">
        <v>150</v>
      </c>
    </row>
    <row r="27" spans="1:8" x14ac:dyDescent="0.25">
      <c r="A27" t="s">
        <v>141</v>
      </c>
      <c r="B27" s="139"/>
      <c r="C27" s="136"/>
      <c r="D27" s="137"/>
      <c r="E27" s="137"/>
      <c r="F27" s="138"/>
      <c r="H27" t="s">
        <v>153</v>
      </c>
    </row>
    <row r="28" spans="1:8" x14ac:dyDescent="0.25">
      <c r="A28" t="s">
        <v>143</v>
      </c>
      <c r="B28" s="139"/>
      <c r="C28" s="139"/>
      <c r="D28" s="140"/>
      <c r="E28" s="140"/>
      <c r="F28" s="23"/>
      <c r="H28" t="s">
        <v>154</v>
      </c>
    </row>
    <row r="29" spans="1:8" x14ac:dyDescent="0.25">
      <c r="A29" t="s">
        <v>144</v>
      </c>
      <c r="B29" s="139"/>
      <c r="C29" s="139"/>
      <c r="D29" s="140"/>
      <c r="E29" s="140"/>
      <c r="F29" s="23"/>
    </row>
    <row r="33" spans="1:9" x14ac:dyDescent="0.25">
      <c r="A33">
        <v>5</v>
      </c>
      <c r="B33" t="s">
        <v>155</v>
      </c>
    </row>
    <row r="34" spans="1:9" x14ac:dyDescent="0.25">
      <c r="B34" t="s">
        <v>139</v>
      </c>
      <c r="F34" t="s">
        <v>150</v>
      </c>
    </row>
    <row r="35" spans="1:9" x14ac:dyDescent="0.25">
      <c r="A35" t="s">
        <v>141</v>
      </c>
      <c r="B35" s="139"/>
      <c r="C35" s="140"/>
      <c r="D35" s="140"/>
      <c r="E35" s="141"/>
      <c r="F35" s="138"/>
      <c r="H35" t="s">
        <v>156</v>
      </c>
      <c r="I35" t="s">
        <v>157</v>
      </c>
    </row>
    <row r="36" spans="1:9" x14ac:dyDescent="0.25">
      <c r="A36" t="s">
        <v>143</v>
      </c>
      <c r="B36" s="139"/>
      <c r="C36" s="140"/>
      <c r="D36" s="140"/>
      <c r="E36" s="141"/>
      <c r="F36" s="138"/>
      <c r="H36" t="s">
        <v>156</v>
      </c>
      <c r="I36" t="s">
        <v>158</v>
      </c>
    </row>
    <row r="37" spans="1:9" x14ac:dyDescent="0.25">
      <c r="A37" t="s">
        <v>144</v>
      </c>
      <c r="B37" s="139"/>
      <c r="C37" s="140"/>
      <c r="D37" s="140"/>
      <c r="E37" s="141"/>
      <c r="F37" s="138"/>
      <c r="H37" t="s">
        <v>159</v>
      </c>
      <c r="I37" t="s">
        <v>160</v>
      </c>
    </row>
    <row r="41" spans="1:9" x14ac:dyDescent="0.25">
      <c r="A41">
        <v>6</v>
      </c>
      <c r="B41" t="s">
        <v>161</v>
      </c>
    </row>
    <row r="42" spans="1:9" x14ac:dyDescent="0.25">
      <c r="B42" t="s">
        <v>162</v>
      </c>
      <c r="F42" t="s">
        <v>150</v>
      </c>
    </row>
    <row r="43" spans="1:9" x14ac:dyDescent="0.25">
      <c r="A43" t="s">
        <v>141</v>
      </c>
      <c r="B43" s="139"/>
      <c r="C43" s="140"/>
      <c r="D43" s="140"/>
      <c r="E43" s="141"/>
      <c r="F43" s="138"/>
    </row>
    <row r="44" spans="1:9" x14ac:dyDescent="0.25">
      <c r="A44" t="s">
        <v>143</v>
      </c>
      <c r="B44" s="139"/>
      <c r="C44" s="140"/>
      <c r="D44" s="140"/>
      <c r="E44" s="141"/>
      <c r="F44" s="138"/>
    </row>
    <row r="45" spans="1:9" x14ac:dyDescent="0.25">
      <c r="A45" t="s">
        <v>144</v>
      </c>
      <c r="B45" s="139"/>
      <c r="C45" s="140"/>
      <c r="D45" s="140"/>
      <c r="E45" s="141"/>
      <c r="F45" s="138"/>
    </row>
    <row r="46" spans="1:9" x14ac:dyDescent="0.25">
      <c r="B46" t="s">
        <v>156</v>
      </c>
      <c r="C46" t="s">
        <v>163</v>
      </c>
    </row>
    <row r="47" spans="1:9" x14ac:dyDescent="0.25">
      <c r="B47" t="s">
        <v>159</v>
      </c>
      <c r="C47" t="s">
        <v>164</v>
      </c>
    </row>
    <row r="50" spans="1:6" x14ac:dyDescent="0.25">
      <c r="A50">
        <v>7</v>
      </c>
      <c r="B50" t="s">
        <v>165</v>
      </c>
    </row>
    <row r="51" spans="1:6" x14ac:dyDescent="0.25">
      <c r="B51" t="s">
        <v>162</v>
      </c>
      <c r="F51" t="s">
        <v>150</v>
      </c>
    </row>
    <row r="52" spans="1:6" x14ac:dyDescent="0.25">
      <c r="A52" t="s">
        <v>141</v>
      </c>
      <c r="B52" s="139"/>
      <c r="C52" s="140"/>
      <c r="D52" s="140"/>
      <c r="E52" s="141"/>
      <c r="F52" s="138"/>
    </row>
    <row r="53" spans="1:6" x14ac:dyDescent="0.25">
      <c r="A53" t="s">
        <v>143</v>
      </c>
      <c r="B53" s="139"/>
      <c r="C53" s="140"/>
      <c r="D53" s="140"/>
      <c r="E53" s="141"/>
      <c r="F53" s="138"/>
    </row>
    <row r="54" spans="1:6" x14ac:dyDescent="0.25">
      <c r="A54" t="s">
        <v>144</v>
      </c>
      <c r="B54" s="139"/>
      <c r="C54" s="140"/>
      <c r="D54" s="140"/>
      <c r="E54" s="141"/>
      <c r="F54" s="138"/>
    </row>
    <row r="55" spans="1:6" x14ac:dyDescent="0.25">
      <c r="B55" t="s">
        <v>156</v>
      </c>
      <c r="C55" t="s">
        <v>166</v>
      </c>
    </row>
    <row r="56" spans="1:6" x14ac:dyDescent="0.25">
      <c r="B56" t="s">
        <v>156</v>
      </c>
      <c r="C56" t="s">
        <v>167</v>
      </c>
    </row>
    <row r="59" spans="1:6" x14ac:dyDescent="0.25">
      <c r="A59">
        <v>8</v>
      </c>
      <c r="B59" t="s">
        <v>168</v>
      </c>
    </row>
    <row r="60" spans="1:6" x14ac:dyDescent="0.25">
      <c r="B60" t="s">
        <v>162</v>
      </c>
      <c r="F60" t="s">
        <v>150</v>
      </c>
    </row>
    <row r="61" spans="1:6" x14ac:dyDescent="0.25">
      <c r="A61" t="s">
        <v>141</v>
      </c>
      <c r="B61" s="139"/>
      <c r="C61" s="140"/>
      <c r="D61" s="137"/>
      <c r="E61" s="138"/>
      <c r="F61" s="138"/>
    </row>
    <row r="62" spans="1:6" x14ac:dyDescent="0.25">
      <c r="A62" t="s">
        <v>143</v>
      </c>
      <c r="B62" s="139"/>
      <c r="C62" s="140"/>
      <c r="D62" s="137"/>
      <c r="E62" s="138"/>
      <c r="F62" s="138"/>
    </row>
    <row r="63" spans="1:6" x14ac:dyDescent="0.25">
      <c r="A63" t="s">
        <v>144</v>
      </c>
      <c r="B63" s="139"/>
      <c r="C63" s="140"/>
      <c r="D63" s="137"/>
      <c r="E63" s="138"/>
      <c r="F63" s="138"/>
    </row>
    <row r="64" spans="1:6" x14ac:dyDescent="0.25">
      <c r="B64" t="s">
        <v>156</v>
      </c>
      <c r="C64" t="s">
        <v>169</v>
      </c>
    </row>
    <row r="65" spans="1:9" x14ac:dyDescent="0.25">
      <c r="B65" t="s">
        <v>159</v>
      </c>
      <c r="C65" t="s">
        <v>170</v>
      </c>
    </row>
    <row r="67" spans="1:9" x14ac:dyDescent="0.25">
      <c r="A67">
        <v>9</v>
      </c>
      <c r="B67" t="s">
        <v>171</v>
      </c>
    </row>
    <row r="68" spans="1:9" x14ac:dyDescent="0.25">
      <c r="B68" t="s">
        <v>162</v>
      </c>
      <c r="F68" t="s">
        <v>150</v>
      </c>
    </row>
    <row r="69" spans="1:9" x14ac:dyDescent="0.25">
      <c r="A69" t="s">
        <v>141</v>
      </c>
      <c r="B69" s="139"/>
      <c r="C69" s="140"/>
      <c r="D69" s="137"/>
      <c r="E69" s="138"/>
      <c r="F69" s="138"/>
    </row>
    <row r="70" spans="1:9" x14ac:dyDescent="0.25">
      <c r="A70" t="s">
        <v>143</v>
      </c>
      <c r="B70" s="139"/>
      <c r="C70" s="140"/>
      <c r="D70" s="137"/>
      <c r="E70" s="138"/>
      <c r="F70" s="138"/>
    </row>
    <row r="71" spans="1:9" x14ac:dyDescent="0.25">
      <c r="A71" t="s">
        <v>144</v>
      </c>
      <c r="B71" s="139"/>
      <c r="C71" s="140"/>
      <c r="D71" s="137"/>
      <c r="E71" s="138"/>
      <c r="F71" s="138"/>
    </row>
    <row r="72" spans="1:9" x14ac:dyDescent="0.25">
      <c r="B72" t="s">
        <v>156</v>
      </c>
      <c r="C72" t="s">
        <v>172</v>
      </c>
    </row>
    <row r="73" spans="1:9" x14ac:dyDescent="0.25">
      <c r="B73" t="s">
        <v>156</v>
      </c>
      <c r="C73" t="s">
        <v>173</v>
      </c>
    </row>
    <row r="75" spans="1:9" x14ac:dyDescent="0.25">
      <c r="A75" s="130" t="s">
        <v>174</v>
      </c>
    </row>
    <row r="76" spans="1:9" x14ac:dyDescent="0.25">
      <c r="A76" s="142" t="s">
        <v>175</v>
      </c>
      <c r="D76" t="s">
        <v>176</v>
      </c>
      <c r="I76" t="s">
        <v>177</v>
      </c>
    </row>
    <row r="96" spans="1:1" x14ac:dyDescent="0.25">
      <c r="A96" s="142" t="s">
        <v>178</v>
      </c>
    </row>
    <row r="97" spans="1:1" x14ac:dyDescent="0.25">
      <c r="A97" s="5" t="s">
        <v>179</v>
      </c>
    </row>
    <row r="98" spans="1:1" x14ac:dyDescent="0.25">
      <c r="A98" t="s">
        <v>180</v>
      </c>
    </row>
    <row r="100" spans="1:1" x14ac:dyDescent="0.25">
      <c r="A100" t="s">
        <v>181</v>
      </c>
    </row>
    <row r="101" spans="1:1" x14ac:dyDescent="0.25">
      <c r="A101" s="32" t="s">
        <v>182</v>
      </c>
    </row>
    <row r="102" spans="1:1" x14ac:dyDescent="0.25">
      <c r="A102" s="32" t="s">
        <v>183</v>
      </c>
    </row>
    <row r="103" spans="1:1" x14ac:dyDescent="0.25">
      <c r="A103" s="32" t="s">
        <v>184</v>
      </c>
    </row>
    <row r="105" spans="1:1" x14ac:dyDescent="0.25">
      <c r="A105" s="5" t="s">
        <v>185</v>
      </c>
    </row>
    <row r="106" spans="1:1" x14ac:dyDescent="0.25">
      <c r="A106" t="s">
        <v>186</v>
      </c>
    </row>
    <row r="107" spans="1:1" x14ac:dyDescent="0.25">
      <c r="A107" t="s">
        <v>187</v>
      </c>
    </row>
    <row r="108" spans="1:1" x14ac:dyDescent="0.25">
      <c r="A108" t="s">
        <v>188</v>
      </c>
    </row>
    <row r="110" spans="1:1" x14ac:dyDescent="0.25">
      <c r="A110" s="5" t="s">
        <v>189</v>
      </c>
    </row>
    <row r="111" spans="1:1" x14ac:dyDescent="0.25">
      <c r="A111" t="s">
        <v>190</v>
      </c>
    </row>
    <row r="112" spans="1:1" x14ac:dyDescent="0.25">
      <c r="A112" t="s">
        <v>191</v>
      </c>
    </row>
    <row r="113" spans="1:7" ht="18.95" customHeight="1" x14ac:dyDescent="0.25"/>
    <row r="115" spans="1:7" x14ac:dyDescent="0.25">
      <c r="A115" s="5" t="s">
        <v>192</v>
      </c>
    </row>
    <row r="116" spans="1:7" ht="28.5" customHeight="1" x14ac:dyDescent="0.25">
      <c r="A116" s="195" t="s">
        <v>193</v>
      </c>
      <c r="B116" s="195"/>
      <c r="C116" s="195"/>
      <c r="D116" s="195"/>
      <c r="E116" s="195"/>
      <c r="F116" s="195"/>
      <c r="G116" s="195"/>
    </row>
    <row r="119" spans="1:7" x14ac:dyDescent="0.25">
      <c r="A119" s="5" t="s">
        <v>194</v>
      </c>
    </row>
    <row r="120" spans="1:7" x14ac:dyDescent="0.25">
      <c r="A120" s="32" t="s">
        <v>195</v>
      </c>
    </row>
    <row r="121" spans="1:7" x14ac:dyDescent="0.25">
      <c r="A121" s="32" t="s">
        <v>196</v>
      </c>
    </row>
    <row r="122" spans="1:7" x14ac:dyDescent="0.25">
      <c r="A122" s="32" t="s">
        <v>197</v>
      </c>
    </row>
    <row r="123" spans="1:7" x14ac:dyDescent="0.25">
      <c r="A123" s="32" t="s">
        <v>198</v>
      </c>
    </row>
  </sheetData>
  <mergeCells count="2">
    <mergeCell ref="H6:Q8"/>
    <mergeCell ref="A116:G11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68609" r:id="rId4">
          <objectPr defaultSize="0" r:id="rId5">
            <anchor moveWithCells="1">
              <from>
                <xdr:col>11</xdr:col>
                <xdr:colOff>190500</xdr:colOff>
                <xdr:row>76</xdr:row>
                <xdr:rowOff>85725</xdr:rowOff>
              </from>
              <to>
                <xdr:col>19</xdr:col>
                <xdr:colOff>352425</xdr:colOff>
                <xdr:row>89</xdr:row>
                <xdr:rowOff>142875</xdr:rowOff>
              </to>
            </anchor>
          </objectPr>
        </oleObject>
      </mc:Choice>
      <mc:Fallback>
        <oleObject progId="Visio.Drawing.15" shapeId="6860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64:AC229"/>
  <sheetViews>
    <sheetView zoomScaleNormal="100" workbookViewId="0">
      <selection activeCell="M21" sqref="M21"/>
    </sheetView>
  </sheetViews>
  <sheetFormatPr defaultRowHeight="15" x14ac:dyDescent="0.25"/>
  <cols>
    <col min="2" max="2" width="11.140625" customWidth="1"/>
    <col min="4" max="4" width="12.5703125" bestFit="1" customWidth="1"/>
    <col min="5" max="5" width="8.7109375" customWidth="1"/>
    <col min="6" max="6" width="12.5703125" bestFit="1" customWidth="1"/>
    <col min="8" max="8" width="12.42578125" customWidth="1"/>
    <col min="15" max="15" width="12.28515625" bestFit="1" customWidth="1"/>
    <col min="23" max="23" width="9.85546875" bestFit="1" customWidth="1"/>
    <col min="29" max="29" width="11.140625" bestFit="1" customWidth="1"/>
  </cols>
  <sheetData>
    <row r="64" spans="2:8" x14ac:dyDescent="0.25">
      <c r="B64">
        <v>1</v>
      </c>
      <c r="C64" s="19" t="s">
        <v>199</v>
      </c>
      <c r="H64" t="s">
        <v>200</v>
      </c>
    </row>
    <row r="65" spans="2:8" x14ac:dyDescent="0.25">
      <c r="C65" t="s">
        <v>201</v>
      </c>
      <c r="H65" t="s">
        <v>202</v>
      </c>
    </row>
    <row r="66" spans="2:8" x14ac:dyDescent="0.25">
      <c r="C66" t="s">
        <v>203</v>
      </c>
      <c r="H66" t="s">
        <v>204</v>
      </c>
    </row>
    <row r="67" spans="2:8" x14ac:dyDescent="0.25">
      <c r="C67" t="s">
        <v>205</v>
      </c>
      <c r="H67" t="s">
        <v>206</v>
      </c>
    </row>
    <row r="68" spans="2:8" x14ac:dyDescent="0.25">
      <c r="C68" t="s">
        <v>207</v>
      </c>
      <c r="H68" t="s">
        <v>208</v>
      </c>
    </row>
    <row r="71" spans="2:8" x14ac:dyDescent="0.25">
      <c r="B71">
        <v>2</v>
      </c>
      <c r="C71" s="19" t="s">
        <v>209</v>
      </c>
    </row>
    <row r="72" spans="2:8" x14ac:dyDescent="0.25">
      <c r="C72" t="s">
        <v>210</v>
      </c>
    </row>
    <row r="73" spans="2:8" x14ac:dyDescent="0.25">
      <c r="C73" t="s">
        <v>211</v>
      </c>
    </row>
    <row r="74" spans="2:8" x14ac:dyDescent="0.25">
      <c r="C74" t="s">
        <v>212</v>
      </c>
    </row>
    <row r="77" spans="2:8" x14ac:dyDescent="0.25">
      <c r="B77">
        <v>3</v>
      </c>
      <c r="C77" s="19" t="s">
        <v>213</v>
      </c>
    </row>
    <row r="78" spans="2:8" x14ac:dyDescent="0.25">
      <c r="C78" t="s">
        <v>214</v>
      </c>
    </row>
    <row r="79" spans="2:8" x14ac:dyDescent="0.25">
      <c r="C79" t="s">
        <v>215</v>
      </c>
    </row>
    <row r="80" spans="2:8" x14ac:dyDescent="0.25">
      <c r="C80" t="s">
        <v>216</v>
      </c>
    </row>
    <row r="81" spans="2:29" x14ac:dyDescent="0.25">
      <c r="C81" s="130" t="s">
        <v>217</v>
      </c>
    </row>
    <row r="82" spans="2:29" x14ac:dyDescent="0.25">
      <c r="C82" s="32" t="s">
        <v>218</v>
      </c>
    </row>
    <row r="83" spans="2:29" x14ac:dyDescent="0.25">
      <c r="C83" s="32" t="s">
        <v>219</v>
      </c>
    </row>
    <row r="86" spans="2:29" x14ac:dyDescent="0.25">
      <c r="B86">
        <v>4</v>
      </c>
      <c r="C86" s="155" t="s">
        <v>220</v>
      </c>
    </row>
    <row r="88" spans="2:29" x14ac:dyDescent="0.25">
      <c r="J88" t="s">
        <v>221</v>
      </c>
      <c r="K88" t="s">
        <v>222</v>
      </c>
      <c r="Y88" t="s">
        <v>223</v>
      </c>
      <c r="AA88" t="s">
        <v>224</v>
      </c>
      <c r="AB88" t="s">
        <v>225</v>
      </c>
    </row>
    <row r="89" spans="2:29" x14ac:dyDescent="0.25">
      <c r="K89" t="s">
        <v>226</v>
      </c>
    </row>
    <row r="91" spans="2:29" x14ac:dyDescent="0.25">
      <c r="J91" t="s">
        <v>227</v>
      </c>
      <c r="K91" t="s">
        <v>228</v>
      </c>
      <c r="W91" t="s">
        <v>229</v>
      </c>
      <c r="X91" t="s">
        <v>230</v>
      </c>
    </row>
    <row r="92" spans="2:29" x14ac:dyDescent="0.25">
      <c r="K92" t="s">
        <v>231</v>
      </c>
      <c r="W92" t="s">
        <v>232</v>
      </c>
      <c r="X92" t="s">
        <v>233</v>
      </c>
      <c r="Y92" t="s">
        <v>234</v>
      </c>
      <c r="AA92" t="s">
        <v>233</v>
      </c>
      <c r="AB92" t="s">
        <v>235</v>
      </c>
      <c r="AC92" s="74">
        <f>50000000*5%/12*1</f>
        <v>208333.33333333334</v>
      </c>
    </row>
    <row r="93" spans="2:29" x14ac:dyDescent="0.25">
      <c r="K93" t="s">
        <v>236</v>
      </c>
      <c r="Q93" t="s">
        <v>237</v>
      </c>
      <c r="W93" t="s">
        <v>238</v>
      </c>
      <c r="X93" t="s">
        <v>239</v>
      </c>
      <c r="Y93" t="s">
        <v>240</v>
      </c>
      <c r="AA93" t="s">
        <v>239</v>
      </c>
      <c r="AB93" t="s">
        <v>241</v>
      </c>
      <c r="AC93" s="74">
        <f>55000000*5%/12*2</f>
        <v>458333.33333333331</v>
      </c>
    </row>
    <row r="94" spans="2:29" ht="15.75" thickBot="1" x14ac:dyDescent="0.3">
      <c r="K94" t="s">
        <v>242</v>
      </c>
      <c r="X94" s="143" t="s">
        <v>224</v>
      </c>
      <c r="AC94" s="93">
        <f>SUM(AC92:AC93)</f>
        <v>666666.66666666663</v>
      </c>
    </row>
    <row r="95" spans="2:29" ht="15.75" thickTop="1" x14ac:dyDescent="0.25">
      <c r="K95" t="s">
        <v>243</v>
      </c>
    </row>
    <row r="97" spans="1:12" x14ac:dyDescent="0.25">
      <c r="C97" s="19" t="s">
        <v>244</v>
      </c>
    </row>
    <row r="98" spans="1:12" x14ac:dyDescent="0.25">
      <c r="C98" t="s">
        <v>245</v>
      </c>
    </row>
    <row r="100" spans="1:12" x14ac:dyDescent="0.25">
      <c r="B100" t="s">
        <v>246</v>
      </c>
      <c r="C100" t="s">
        <v>247</v>
      </c>
      <c r="D100">
        <v>6400</v>
      </c>
    </row>
    <row r="101" spans="1:12" x14ac:dyDescent="0.25">
      <c r="C101" t="s">
        <v>248</v>
      </c>
      <c r="D101">
        <v>8</v>
      </c>
      <c r="L101">
        <v>4</v>
      </c>
    </row>
    <row r="102" spans="1:12" x14ac:dyDescent="0.25">
      <c r="C102" t="s">
        <v>249</v>
      </c>
      <c r="D102" s="129">
        <v>22500</v>
      </c>
      <c r="L102">
        <v>4</v>
      </c>
    </row>
    <row r="103" spans="1:12" x14ac:dyDescent="0.25">
      <c r="C103" t="s">
        <v>250</v>
      </c>
      <c r="D103">
        <v>160</v>
      </c>
      <c r="L103">
        <f>L101/L102</f>
        <v>1</v>
      </c>
    </row>
    <row r="104" spans="1:12" x14ac:dyDescent="0.25">
      <c r="F104" t="s">
        <v>251</v>
      </c>
      <c r="H104" t="s">
        <v>252</v>
      </c>
    </row>
    <row r="105" spans="1:12" x14ac:dyDescent="0.25">
      <c r="C105" t="s">
        <v>253</v>
      </c>
      <c r="D105" s="142">
        <f>SQRT((2*D100*D102)/D101)</f>
        <v>6000</v>
      </c>
      <c r="F105">
        <v>6005</v>
      </c>
      <c r="H105">
        <v>5995</v>
      </c>
    </row>
    <row r="107" spans="1:12" x14ac:dyDescent="0.25">
      <c r="A107" t="s">
        <v>254</v>
      </c>
      <c r="D107" s="158">
        <f>D109+D111+D113</f>
        <v>3648000</v>
      </c>
      <c r="E107" t="s">
        <v>255</v>
      </c>
      <c r="F107" s="157">
        <f>F109+F111+F113</f>
        <v>3648000.0166527894</v>
      </c>
      <c r="H107" s="157">
        <f>H109+H111+H113</f>
        <v>3648000.0166805671</v>
      </c>
    </row>
    <row r="109" spans="1:12" x14ac:dyDescent="0.25">
      <c r="A109" t="s">
        <v>256</v>
      </c>
      <c r="D109" s="123">
        <f>(D102/D105)*D100</f>
        <v>24000</v>
      </c>
      <c r="F109" s="156">
        <f>(D102/F105)*D100</f>
        <v>23980.016652789342</v>
      </c>
      <c r="H109">
        <f>(D102/H105)*D100</f>
        <v>24020.01668056714</v>
      </c>
    </row>
    <row r="111" spans="1:12" x14ac:dyDescent="0.25">
      <c r="A111" t="s">
        <v>257</v>
      </c>
      <c r="D111" s="123">
        <f>(D105/2)*D101</f>
        <v>24000</v>
      </c>
      <c r="F111">
        <f>(F105/2)*D101</f>
        <v>24020</v>
      </c>
      <c r="H111">
        <f>(H105/2)*D101</f>
        <v>23980</v>
      </c>
    </row>
    <row r="113" spans="1:12" x14ac:dyDescent="0.25">
      <c r="A113" t="s">
        <v>258</v>
      </c>
      <c r="D113" s="74">
        <f>D103*D102</f>
        <v>3600000</v>
      </c>
      <c r="F113" s="74">
        <f>D103*D102</f>
        <v>3600000</v>
      </c>
      <c r="H113" s="74">
        <f>D103*D102</f>
        <v>3600000</v>
      </c>
    </row>
    <row r="117" spans="1:12" x14ac:dyDescent="0.25">
      <c r="B117">
        <v>5</v>
      </c>
      <c r="C117" s="19" t="s">
        <v>259</v>
      </c>
    </row>
    <row r="119" spans="1:12" x14ac:dyDescent="0.25">
      <c r="C119" s="159" t="s">
        <v>260</v>
      </c>
    </row>
    <row r="120" spans="1:12" s="63" customFormat="1" ht="29.1" customHeight="1" x14ac:dyDescent="0.25">
      <c r="C120" s="199" t="s">
        <v>261</v>
      </c>
      <c r="D120" s="199"/>
      <c r="E120" s="199"/>
      <c r="F120" s="199"/>
      <c r="G120" s="199"/>
      <c r="H120" s="199"/>
      <c r="I120" s="199"/>
      <c r="J120" s="199"/>
      <c r="K120" s="199"/>
      <c r="L120" s="199"/>
    </row>
    <row r="122" spans="1:12" x14ac:dyDescent="0.25">
      <c r="C122" s="159" t="s">
        <v>262</v>
      </c>
    </row>
    <row r="123" spans="1:12" x14ac:dyDescent="0.25">
      <c r="C123" t="s">
        <v>263</v>
      </c>
    </row>
    <row r="125" spans="1:12" x14ac:dyDescent="0.25">
      <c r="C125" s="159" t="s">
        <v>264</v>
      </c>
    </row>
    <row r="126" spans="1:12" x14ac:dyDescent="0.25">
      <c r="C126" t="s">
        <v>265</v>
      </c>
    </row>
    <row r="128" spans="1:12" x14ac:dyDescent="0.25">
      <c r="B128" t="s">
        <v>246</v>
      </c>
      <c r="C128" s="159" t="s">
        <v>264</v>
      </c>
    </row>
    <row r="129" spans="2:12" x14ac:dyDescent="0.25">
      <c r="E129" s="1">
        <f>6300+6500-(180*11)</f>
        <v>10820</v>
      </c>
    </row>
    <row r="132" spans="2:12" x14ac:dyDescent="0.25">
      <c r="B132" s="19">
        <v>6</v>
      </c>
      <c r="C132" s="19" t="s">
        <v>266</v>
      </c>
    </row>
    <row r="134" spans="2:12" x14ac:dyDescent="0.25">
      <c r="B134">
        <v>6.1</v>
      </c>
      <c r="C134" t="s">
        <v>267</v>
      </c>
    </row>
    <row r="135" spans="2:12" x14ac:dyDescent="0.25">
      <c r="C135" t="s">
        <v>268</v>
      </c>
      <c r="I135" t="s">
        <v>269</v>
      </c>
      <c r="L135">
        <v>60</v>
      </c>
    </row>
    <row r="136" spans="2:12" x14ac:dyDescent="0.25">
      <c r="I136" t="s">
        <v>270</v>
      </c>
      <c r="L136">
        <v>30</v>
      </c>
    </row>
    <row r="137" spans="2:12" x14ac:dyDescent="0.25">
      <c r="I137" t="s">
        <v>271</v>
      </c>
      <c r="L137">
        <v>90</v>
      </c>
    </row>
    <row r="138" spans="2:12" x14ac:dyDescent="0.25">
      <c r="B138">
        <v>6.2</v>
      </c>
      <c r="C138" s="22" t="s">
        <v>272</v>
      </c>
    </row>
    <row r="139" spans="2:12" x14ac:dyDescent="0.25">
      <c r="C139" t="s">
        <v>273</v>
      </c>
    </row>
    <row r="140" spans="2:12" x14ac:dyDescent="0.25">
      <c r="C140" t="s">
        <v>274</v>
      </c>
    </row>
    <row r="142" spans="2:12" x14ac:dyDescent="0.25">
      <c r="B142">
        <v>6.4</v>
      </c>
      <c r="C142" s="22" t="s">
        <v>275</v>
      </c>
    </row>
    <row r="143" spans="2:12" x14ac:dyDescent="0.25">
      <c r="C143" t="s">
        <v>276</v>
      </c>
    </row>
    <row r="144" spans="2:12" x14ac:dyDescent="0.25">
      <c r="C144" t="s">
        <v>277</v>
      </c>
    </row>
    <row r="146" spans="2:5" x14ac:dyDescent="0.25">
      <c r="B146">
        <v>64.099999999999994</v>
      </c>
      <c r="C146" s="22" t="s">
        <v>278</v>
      </c>
    </row>
    <row r="147" spans="2:5" x14ac:dyDescent="0.25">
      <c r="C147" t="s">
        <v>279</v>
      </c>
    </row>
    <row r="148" spans="2:5" x14ac:dyDescent="0.25">
      <c r="C148" t="s">
        <v>280</v>
      </c>
      <c r="D148">
        <f>1.5*1000</f>
        <v>1500</v>
      </c>
      <c r="E148" t="s">
        <v>281</v>
      </c>
    </row>
    <row r="149" spans="2:5" x14ac:dyDescent="0.25">
      <c r="C149" t="s">
        <v>282</v>
      </c>
      <c r="D149">
        <v>200</v>
      </c>
      <c r="E149" t="s">
        <v>283</v>
      </c>
    </row>
    <row r="150" spans="2:5" x14ac:dyDescent="0.25">
      <c r="C150" t="s">
        <v>284</v>
      </c>
      <c r="D150">
        <v>200</v>
      </c>
      <c r="E150" t="s">
        <v>281</v>
      </c>
    </row>
    <row r="151" spans="2:5" x14ac:dyDescent="0.25">
      <c r="C151" t="s">
        <v>285</v>
      </c>
      <c r="D151">
        <v>50</v>
      </c>
      <c r="E151" t="s">
        <v>286</v>
      </c>
    </row>
    <row r="154" spans="2:5" x14ac:dyDescent="0.25">
      <c r="B154" s="19">
        <v>8</v>
      </c>
      <c r="C154" s="19" t="s">
        <v>287</v>
      </c>
    </row>
    <row r="172" spans="2:3" x14ac:dyDescent="0.25">
      <c r="B172">
        <v>9</v>
      </c>
      <c r="C172" t="s">
        <v>288</v>
      </c>
    </row>
    <row r="173" spans="2:3" x14ac:dyDescent="0.25">
      <c r="C173" s="159" t="s">
        <v>289</v>
      </c>
    </row>
    <row r="182" spans="2:17" x14ac:dyDescent="0.25">
      <c r="C182" s="22" t="s">
        <v>290</v>
      </c>
    </row>
    <row r="183" spans="2:17" x14ac:dyDescent="0.25">
      <c r="C183" t="s">
        <v>291</v>
      </c>
    </row>
    <row r="185" spans="2:17" x14ac:dyDescent="0.25">
      <c r="C185" s="22" t="s">
        <v>292</v>
      </c>
    </row>
    <row r="186" spans="2:17" x14ac:dyDescent="0.25">
      <c r="C186" t="s">
        <v>293</v>
      </c>
    </row>
    <row r="187" spans="2:17" x14ac:dyDescent="0.25">
      <c r="B187" t="s">
        <v>246</v>
      </c>
    </row>
    <row r="188" spans="2:17" x14ac:dyDescent="0.25">
      <c r="K188" t="s">
        <v>294</v>
      </c>
      <c r="L188" t="s">
        <v>77</v>
      </c>
      <c r="M188" s="197" t="s">
        <v>292</v>
      </c>
      <c r="N188" s="197"/>
      <c r="O188" s="3" t="s">
        <v>295</v>
      </c>
      <c r="P188" t="s">
        <v>296</v>
      </c>
      <c r="Q188" t="s">
        <v>297</v>
      </c>
    </row>
    <row r="189" spans="2:17" x14ac:dyDescent="0.25">
      <c r="K189" s="3" t="s">
        <v>298</v>
      </c>
      <c r="L189" s="1">
        <v>20</v>
      </c>
      <c r="M189" t="s">
        <v>299</v>
      </c>
      <c r="N189" s="1">
        <f>(30-0-7)</f>
        <v>23</v>
      </c>
      <c r="O189">
        <v>20</v>
      </c>
      <c r="P189">
        <v>200</v>
      </c>
      <c r="Q189">
        <f>O189*P189</f>
        <v>4000</v>
      </c>
    </row>
    <row r="190" spans="2:17" x14ac:dyDescent="0.25">
      <c r="K190" s="3" t="s">
        <v>300</v>
      </c>
      <c r="L190" s="1">
        <v>9</v>
      </c>
      <c r="M190" t="s">
        <v>301</v>
      </c>
      <c r="N190" s="1">
        <f>(12-2-2)</f>
        <v>8</v>
      </c>
      <c r="O190">
        <v>8</v>
      </c>
      <c r="P190">
        <v>150</v>
      </c>
      <c r="Q190">
        <f t="shared" ref="Q190:Q191" si="0">O190*P190</f>
        <v>1200</v>
      </c>
    </row>
    <row r="191" spans="2:17" x14ac:dyDescent="0.25">
      <c r="K191" s="3" t="s">
        <v>302</v>
      </c>
      <c r="L191" s="1">
        <v>12</v>
      </c>
      <c r="M191" t="s">
        <v>303</v>
      </c>
      <c r="N191" s="1">
        <f>(22-8-2)</f>
        <v>12</v>
      </c>
      <c r="O191">
        <v>12</v>
      </c>
      <c r="P191">
        <v>300</v>
      </c>
      <c r="Q191">
        <f t="shared" si="0"/>
        <v>3600</v>
      </c>
    </row>
    <row r="192" spans="2:17" ht="15.75" thickBot="1" x14ac:dyDescent="0.3">
      <c r="Q192" s="160">
        <f>SUM(Q189:Q191)</f>
        <v>8800</v>
      </c>
    </row>
    <row r="193" spans="3:3" ht="15.75" thickTop="1" x14ac:dyDescent="0.25"/>
    <row r="202" spans="3:3" x14ac:dyDescent="0.25">
      <c r="C202" t="s">
        <v>304</v>
      </c>
    </row>
    <row r="214" spans="3:7" x14ac:dyDescent="0.25">
      <c r="C214" s="19" t="s">
        <v>305</v>
      </c>
      <c r="G214" t="s">
        <v>306</v>
      </c>
    </row>
    <row r="215" spans="3:7" x14ac:dyDescent="0.25">
      <c r="C215" t="s">
        <v>307</v>
      </c>
      <c r="E215">
        <v>4</v>
      </c>
      <c r="G215" t="s">
        <v>308</v>
      </c>
    </row>
    <row r="216" spans="3:7" x14ac:dyDescent="0.25">
      <c r="C216" t="s">
        <v>309</v>
      </c>
      <c r="E216">
        <v>3</v>
      </c>
      <c r="G216" t="s">
        <v>310</v>
      </c>
    </row>
    <row r="217" spans="3:7" x14ac:dyDescent="0.25">
      <c r="C217" t="s">
        <v>311</v>
      </c>
      <c r="E217">
        <v>2</v>
      </c>
    </row>
    <row r="218" spans="3:7" x14ac:dyDescent="0.25">
      <c r="C218" t="s">
        <v>312</v>
      </c>
      <c r="E218">
        <v>5</v>
      </c>
    </row>
    <row r="219" spans="3:7" ht="15.75" thickBot="1" x14ac:dyDescent="0.3">
      <c r="E219" s="143">
        <f>SUM(E215:E218)</f>
        <v>14</v>
      </c>
    </row>
    <row r="220" spans="3:7" ht="15.75" thickTop="1" x14ac:dyDescent="0.25"/>
    <row r="221" spans="3:7" x14ac:dyDescent="0.25">
      <c r="C221" t="s">
        <v>313</v>
      </c>
    </row>
    <row r="227" spans="10:14" x14ac:dyDescent="0.25">
      <c r="J227" s="36" t="s">
        <v>300</v>
      </c>
      <c r="K227">
        <f>9*150</f>
        <v>1350</v>
      </c>
      <c r="L227" t="s">
        <v>77</v>
      </c>
    </row>
    <row r="228" spans="10:14" x14ac:dyDescent="0.25">
      <c r="K228">
        <v>1200</v>
      </c>
      <c r="L228" t="s">
        <v>292</v>
      </c>
    </row>
    <row r="229" spans="10:14" x14ac:dyDescent="0.25">
      <c r="K229">
        <f>K227-K228</f>
        <v>150</v>
      </c>
      <c r="L229" t="s">
        <v>314</v>
      </c>
      <c r="N229" t="s">
        <v>315</v>
      </c>
    </row>
  </sheetData>
  <mergeCells count="2">
    <mergeCell ref="M188:N188"/>
    <mergeCell ref="C120:L12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67585" r:id="rId4">
          <objectPr defaultSize="0" autoPict="0" r:id="rId5">
            <anchor moveWithCells="1">
              <from>
                <xdr:col>1</xdr:col>
                <xdr:colOff>238125</xdr:colOff>
                <xdr:row>0</xdr:row>
                <xdr:rowOff>123825</xdr:rowOff>
              </from>
              <to>
                <xdr:col>12</xdr:col>
                <xdr:colOff>47625</xdr:colOff>
                <xdr:row>60</xdr:row>
                <xdr:rowOff>161925</xdr:rowOff>
              </to>
            </anchor>
          </objectPr>
        </oleObject>
      </mc:Choice>
      <mc:Fallback>
        <oleObject progId="Visio.Drawing.15" shapeId="6758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"/>
  <sheetViews>
    <sheetView workbookViewId="0">
      <selection activeCell="K21" sqref="K21"/>
    </sheetView>
  </sheetViews>
  <sheetFormatPr defaultRowHeight="15" x14ac:dyDescent="0.25"/>
  <cols>
    <col min="1" max="1" width="10.7109375" customWidth="1"/>
    <col min="2" max="2" width="10.85546875" bestFit="1" customWidth="1"/>
    <col min="4" max="4" width="18.5703125" customWidth="1"/>
    <col min="11" max="11" width="18.28515625" bestFit="1" customWidth="1"/>
    <col min="12" max="12" width="16.28515625" customWidth="1"/>
    <col min="13" max="13" width="6.85546875" customWidth="1"/>
    <col min="15" max="15" width="18" bestFit="1" customWidth="1"/>
  </cols>
  <sheetData>
    <row r="1" spans="1:21" x14ac:dyDescent="0.25">
      <c r="F1" t="s">
        <v>316</v>
      </c>
      <c r="J1" t="s">
        <v>317</v>
      </c>
      <c r="S1" t="s">
        <v>318</v>
      </c>
      <c r="T1" t="s">
        <v>116</v>
      </c>
      <c r="U1" t="s">
        <v>319</v>
      </c>
    </row>
    <row r="2" spans="1:21" x14ac:dyDescent="0.25">
      <c r="Q2">
        <v>1</v>
      </c>
      <c r="R2" t="s">
        <v>320</v>
      </c>
      <c r="S2" t="s">
        <v>321</v>
      </c>
      <c r="T2" t="s">
        <v>321</v>
      </c>
    </row>
    <row r="3" spans="1:21" x14ac:dyDescent="0.25">
      <c r="Q3">
        <v>2</v>
      </c>
      <c r="R3" t="s">
        <v>322</v>
      </c>
      <c r="S3" t="s">
        <v>321</v>
      </c>
      <c r="T3" t="s">
        <v>321</v>
      </c>
    </row>
    <row r="4" spans="1:21" x14ac:dyDescent="0.25">
      <c r="A4" t="s">
        <v>323</v>
      </c>
      <c r="D4" t="s">
        <v>324</v>
      </c>
      <c r="I4" t="s">
        <v>325</v>
      </c>
      <c r="L4" t="s">
        <v>326</v>
      </c>
      <c r="Q4">
        <v>3</v>
      </c>
      <c r="R4" t="s">
        <v>327</v>
      </c>
      <c r="S4" t="s">
        <v>283</v>
      </c>
      <c r="T4" t="s">
        <v>321</v>
      </c>
    </row>
    <row r="5" spans="1:21" x14ac:dyDescent="0.25">
      <c r="I5" t="s">
        <v>328</v>
      </c>
      <c r="Q5">
        <v>4</v>
      </c>
      <c r="R5" t="s">
        <v>329</v>
      </c>
      <c r="S5" t="s">
        <v>321</v>
      </c>
      <c r="T5" t="s">
        <v>321</v>
      </c>
    </row>
    <row r="6" spans="1:21" x14ac:dyDescent="0.25">
      <c r="A6" s="1" t="s">
        <v>330</v>
      </c>
      <c r="C6" t="s">
        <v>331</v>
      </c>
      <c r="D6" t="s">
        <v>332</v>
      </c>
      <c r="I6" s="5" t="s">
        <v>333</v>
      </c>
      <c r="M6" s="3" t="s">
        <v>334</v>
      </c>
      <c r="Q6">
        <v>5</v>
      </c>
      <c r="R6" t="s">
        <v>335</v>
      </c>
      <c r="S6" t="s">
        <v>321</v>
      </c>
      <c r="T6" t="s">
        <v>321</v>
      </c>
    </row>
    <row r="7" spans="1:21" x14ac:dyDescent="0.25">
      <c r="A7" s="1" t="s">
        <v>336</v>
      </c>
      <c r="C7" t="s">
        <v>337</v>
      </c>
      <c r="D7" t="s">
        <v>338</v>
      </c>
      <c r="E7" t="s">
        <v>339</v>
      </c>
      <c r="L7" t="s">
        <v>7</v>
      </c>
      <c r="M7" s="142">
        <v>100</v>
      </c>
      <c r="Q7">
        <v>6</v>
      </c>
      <c r="R7" t="s">
        <v>340</v>
      </c>
      <c r="S7" t="s">
        <v>283</v>
      </c>
      <c r="T7" t="s">
        <v>321</v>
      </c>
    </row>
    <row r="8" spans="1:21" x14ac:dyDescent="0.25">
      <c r="A8" t="s">
        <v>341</v>
      </c>
      <c r="D8" t="s">
        <v>342</v>
      </c>
      <c r="I8" t="s">
        <v>343</v>
      </c>
      <c r="L8" t="s">
        <v>344</v>
      </c>
      <c r="M8">
        <v>50</v>
      </c>
      <c r="O8" s="36" t="s">
        <v>345</v>
      </c>
      <c r="P8" s="1" t="s">
        <v>346</v>
      </c>
    </row>
    <row r="9" spans="1:21" ht="15.75" thickBot="1" x14ac:dyDescent="0.3">
      <c r="A9" t="s">
        <v>347</v>
      </c>
      <c r="D9" t="s">
        <v>348</v>
      </c>
      <c r="I9" s="32" t="s">
        <v>349</v>
      </c>
      <c r="L9" t="s">
        <v>350</v>
      </c>
      <c r="M9" s="143">
        <v>150</v>
      </c>
      <c r="O9" s="3" t="s">
        <v>351</v>
      </c>
    </row>
    <row r="10" spans="1:21" ht="15.75" thickTop="1" x14ac:dyDescent="0.25">
      <c r="A10" t="s">
        <v>352</v>
      </c>
      <c r="I10" s="32" t="s">
        <v>353</v>
      </c>
      <c r="P10" s="3" t="s">
        <v>354</v>
      </c>
    </row>
    <row r="11" spans="1:21" x14ac:dyDescent="0.25">
      <c r="A11" t="s">
        <v>355</v>
      </c>
      <c r="D11" s="5" t="s">
        <v>356</v>
      </c>
      <c r="I11" s="32" t="s">
        <v>357</v>
      </c>
      <c r="L11" t="s">
        <v>358</v>
      </c>
      <c r="M11">
        <v>10</v>
      </c>
      <c r="N11" t="s">
        <v>359</v>
      </c>
    </row>
    <row r="12" spans="1:21" x14ac:dyDescent="0.25">
      <c r="A12" t="s">
        <v>360</v>
      </c>
      <c r="D12" s="5" t="s">
        <v>361</v>
      </c>
      <c r="I12" s="32" t="s">
        <v>362</v>
      </c>
      <c r="L12" t="s">
        <v>363</v>
      </c>
      <c r="M12">
        <v>20</v>
      </c>
      <c r="N12" t="s">
        <v>364</v>
      </c>
      <c r="O12" s="36" t="s">
        <v>365</v>
      </c>
      <c r="P12" s="1" t="s">
        <v>366</v>
      </c>
    </row>
    <row r="13" spans="1:21" x14ac:dyDescent="0.25">
      <c r="D13" t="s">
        <v>367</v>
      </c>
      <c r="I13" s="32" t="s">
        <v>368</v>
      </c>
      <c r="L13" t="s">
        <v>369</v>
      </c>
      <c r="M13" s="142">
        <v>120</v>
      </c>
      <c r="N13" t="s">
        <v>370</v>
      </c>
    </row>
    <row r="14" spans="1:21" ht="15.75" thickBot="1" x14ac:dyDescent="0.3">
      <c r="A14" t="s">
        <v>78</v>
      </c>
      <c r="D14" t="s">
        <v>371</v>
      </c>
      <c r="L14" t="s">
        <v>372</v>
      </c>
      <c r="M14" s="143">
        <v>150</v>
      </c>
    </row>
    <row r="15" spans="1:21" ht="15.75" thickTop="1" x14ac:dyDescent="0.25">
      <c r="A15" s="5" t="s">
        <v>373</v>
      </c>
      <c r="D15" t="s">
        <v>374</v>
      </c>
      <c r="E15" t="s">
        <v>375</v>
      </c>
    </row>
    <row r="16" spans="1:21" x14ac:dyDescent="0.25">
      <c r="A16" s="5" t="s">
        <v>361</v>
      </c>
      <c r="L16" s="5" t="s">
        <v>376</v>
      </c>
    </row>
    <row r="17" spans="1:13" x14ac:dyDescent="0.25">
      <c r="A17" t="s">
        <v>377</v>
      </c>
      <c r="L17" t="s">
        <v>378</v>
      </c>
    </row>
    <row r="18" spans="1:13" x14ac:dyDescent="0.25">
      <c r="A18" t="s">
        <v>379</v>
      </c>
      <c r="L18" s="5" t="s">
        <v>361</v>
      </c>
    </row>
    <row r="19" spans="1:13" x14ac:dyDescent="0.25">
      <c r="L19" s="1" t="s">
        <v>380</v>
      </c>
    </row>
    <row r="20" spans="1:13" x14ac:dyDescent="0.25">
      <c r="L20" t="s">
        <v>381</v>
      </c>
    </row>
    <row r="23" spans="1:13" x14ac:dyDescent="0.25">
      <c r="G23" t="s">
        <v>382</v>
      </c>
    </row>
    <row r="25" spans="1:13" x14ac:dyDescent="0.25">
      <c r="H25" t="s">
        <v>383</v>
      </c>
    </row>
    <row r="27" spans="1:13" x14ac:dyDescent="0.25">
      <c r="E27" t="s">
        <v>384</v>
      </c>
      <c r="H27" s="3" t="s">
        <v>385</v>
      </c>
      <c r="L27" s="32" t="s">
        <v>386</v>
      </c>
    </row>
    <row r="28" spans="1:13" x14ac:dyDescent="0.25">
      <c r="E28" t="s">
        <v>387</v>
      </c>
      <c r="F28" s="1" t="s">
        <v>388</v>
      </c>
      <c r="K28" s="1" t="s">
        <v>388</v>
      </c>
      <c r="L28" s="32" t="s">
        <v>389</v>
      </c>
    </row>
    <row r="29" spans="1:13" x14ac:dyDescent="0.25">
      <c r="F29" s="32" t="s">
        <v>390</v>
      </c>
      <c r="K29" t="s">
        <v>391</v>
      </c>
    </row>
    <row r="30" spans="1:13" ht="45" x14ac:dyDescent="0.25">
      <c r="B30" s="67" t="s">
        <v>392</v>
      </c>
      <c r="D30" s="161" t="s">
        <v>393</v>
      </c>
      <c r="F30" s="32" t="s">
        <v>394</v>
      </c>
      <c r="K30" s="67" t="s">
        <v>395</v>
      </c>
      <c r="L30" s="65" t="s">
        <v>396</v>
      </c>
      <c r="M30" s="20" t="s">
        <v>397</v>
      </c>
    </row>
    <row r="31" spans="1:13" x14ac:dyDescent="0.25">
      <c r="K31" t="s">
        <v>398</v>
      </c>
      <c r="L31" s="3" t="s">
        <v>399</v>
      </c>
    </row>
    <row r="32" spans="1:13" x14ac:dyDescent="0.25">
      <c r="K32" t="s">
        <v>400</v>
      </c>
      <c r="L32" s="32" t="s">
        <v>386</v>
      </c>
    </row>
    <row r="33" spans="1:14" x14ac:dyDescent="0.25">
      <c r="E33" t="s">
        <v>401</v>
      </c>
      <c r="F33" t="s">
        <v>402</v>
      </c>
      <c r="L33" s="32" t="s">
        <v>389</v>
      </c>
    </row>
    <row r="34" spans="1:14" x14ac:dyDescent="0.25">
      <c r="E34" t="s">
        <v>403</v>
      </c>
      <c r="F34" t="s">
        <v>404</v>
      </c>
      <c r="L34" s="32" t="s">
        <v>405</v>
      </c>
    </row>
    <row r="37" spans="1:14" x14ac:dyDescent="0.25">
      <c r="A37" s="1" t="s">
        <v>406</v>
      </c>
    </row>
    <row r="38" spans="1:14" x14ac:dyDescent="0.25">
      <c r="A38" t="s">
        <v>407</v>
      </c>
      <c r="J38" t="s">
        <v>408</v>
      </c>
      <c r="K38" t="s">
        <v>409</v>
      </c>
      <c r="M38" s="1">
        <v>3000</v>
      </c>
      <c r="N38" t="s">
        <v>410</v>
      </c>
    </row>
    <row r="39" spans="1:14" x14ac:dyDescent="0.25">
      <c r="A39" t="s">
        <v>411</v>
      </c>
      <c r="J39" t="s">
        <v>408</v>
      </c>
      <c r="K39" t="s">
        <v>412</v>
      </c>
      <c r="M39">
        <v>3000</v>
      </c>
    </row>
    <row r="40" spans="1:14" x14ac:dyDescent="0.25">
      <c r="A40" t="s">
        <v>413</v>
      </c>
    </row>
    <row r="41" spans="1:14" x14ac:dyDescent="0.25">
      <c r="J41" t="s">
        <v>414</v>
      </c>
      <c r="K41" t="s">
        <v>415</v>
      </c>
      <c r="M41">
        <v>2000</v>
      </c>
      <c r="N41" t="s">
        <v>416</v>
      </c>
    </row>
    <row r="42" spans="1:14" x14ac:dyDescent="0.25">
      <c r="J42" t="s">
        <v>408</v>
      </c>
      <c r="K42" t="s">
        <v>417</v>
      </c>
      <c r="M42">
        <v>1000</v>
      </c>
    </row>
    <row r="43" spans="1:14" x14ac:dyDescent="0.25">
      <c r="J43" t="s">
        <v>408</v>
      </c>
      <c r="K43" t="s">
        <v>418</v>
      </c>
      <c r="M43" s="1">
        <v>3000</v>
      </c>
    </row>
    <row r="45" spans="1:14" x14ac:dyDescent="0.25">
      <c r="A45" t="s">
        <v>419</v>
      </c>
      <c r="C45" s="129">
        <v>100000</v>
      </c>
    </row>
    <row r="46" spans="1:14" x14ac:dyDescent="0.25">
      <c r="A46" t="s">
        <v>420</v>
      </c>
      <c r="B46">
        <v>4000</v>
      </c>
      <c r="K46" s="196" t="s">
        <v>396</v>
      </c>
      <c r="L46" s="196"/>
      <c r="M46" s="53"/>
    </row>
    <row r="47" spans="1:14" x14ac:dyDescent="0.25">
      <c r="A47" t="s">
        <v>421</v>
      </c>
      <c r="B47">
        <v>4500</v>
      </c>
      <c r="J47" s="86" t="s">
        <v>422</v>
      </c>
      <c r="K47">
        <v>3000</v>
      </c>
      <c r="L47" s="87" t="s">
        <v>423</v>
      </c>
      <c r="M47">
        <v>3000</v>
      </c>
    </row>
    <row r="48" spans="1:14" x14ac:dyDescent="0.25">
      <c r="A48" t="s">
        <v>424</v>
      </c>
      <c r="B48">
        <v>7000</v>
      </c>
      <c r="L48" s="16"/>
    </row>
    <row r="49" spans="1:12" x14ac:dyDescent="0.25">
      <c r="A49" t="s">
        <v>425</v>
      </c>
      <c r="B49">
        <v>15000</v>
      </c>
      <c r="L49" s="16"/>
    </row>
    <row r="50" spans="1:12" x14ac:dyDescent="0.25">
      <c r="A50" t="s">
        <v>426</v>
      </c>
      <c r="B50">
        <v>20000</v>
      </c>
      <c r="L50" s="16"/>
    </row>
    <row r="51" spans="1:12" x14ac:dyDescent="0.25">
      <c r="A51" t="s">
        <v>427</v>
      </c>
      <c r="B51">
        <v>14000</v>
      </c>
      <c r="L51" s="16"/>
    </row>
    <row r="52" spans="1:12" x14ac:dyDescent="0.25">
      <c r="B52" s="86">
        <f>SUM(B46:B51)</f>
        <v>64500</v>
      </c>
      <c r="C52" s="86">
        <f>B52</f>
        <v>64500</v>
      </c>
      <c r="L52" s="16"/>
    </row>
    <row r="53" spans="1:12" x14ac:dyDescent="0.25">
      <c r="A53" t="s">
        <v>428</v>
      </c>
      <c r="C53" s="129">
        <f>C45-C52</f>
        <v>35500</v>
      </c>
    </row>
    <row r="54" spans="1:12" x14ac:dyDescent="0.25">
      <c r="A54" t="s">
        <v>429</v>
      </c>
    </row>
    <row r="55" spans="1:12" x14ac:dyDescent="0.25">
      <c r="A55" t="s">
        <v>430</v>
      </c>
    </row>
    <row r="57" spans="1:12" x14ac:dyDescent="0.25">
      <c r="B57" t="s">
        <v>401</v>
      </c>
      <c r="C57" t="s">
        <v>404</v>
      </c>
    </row>
    <row r="58" spans="1:12" x14ac:dyDescent="0.25">
      <c r="B58" t="s">
        <v>403</v>
      </c>
      <c r="C58" t="s">
        <v>431</v>
      </c>
    </row>
  </sheetData>
  <mergeCells count="1">
    <mergeCell ref="K46:L4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W73"/>
  <sheetViews>
    <sheetView topLeftCell="B1" workbookViewId="0">
      <selection activeCell="I19" sqref="I19"/>
    </sheetView>
  </sheetViews>
  <sheetFormatPr defaultRowHeight="15" x14ac:dyDescent="0.25"/>
  <cols>
    <col min="2" max="2" width="26" customWidth="1"/>
    <col min="5" max="5" width="15.85546875" customWidth="1"/>
    <col min="6" max="6" width="19.7109375" customWidth="1"/>
    <col min="12" max="12" width="14.5703125" bestFit="1" customWidth="1"/>
    <col min="15" max="15" width="18.28515625" bestFit="1" customWidth="1"/>
    <col min="16" max="16" width="20.85546875" bestFit="1" customWidth="1"/>
    <col min="17" max="17" width="9.140625" bestFit="1" customWidth="1"/>
    <col min="23" max="23" width="20.85546875" customWidth="1"/>
  </cols>
  <sheetData>
    <row r="2" spans="2:23" x14ac:dyDescent="0.25">
      <c r="B2" t="s">
        <v>432</v>
      </c>
      <c r="D2" s="61" t="s">
        <v>433</v>
      </c>
      <c r="E2" s="197" t="s">
        <v>434</v>
      </c>
      <c r="F2" s="197"/>
      <c r="G2" t="s">
        <v>435</v>
      </c>
    </row>
    <row r="3" spans="2:23" x14ac:dyDescent="0.25">
      <c r="B3" t="s">
        <v>436</v>
      </c>
      <c r="P3" t="s">
        <v>437</v>
      </c>
    </row>
    <row r="5" spans="2:23" ht="45.95" customHeight="1" x14ac:dyDescent="0.25">
      <c r="B5" s="30" t="s">
        <v>438</v>
      </c>
      <c r="F5" s="202" t="s">
        <v>439</v>
      </c>
      <c r="G5" s="202"/>
      <c r="N5" t="s">
        <v>440</v>
      </c>
      <c r="P5" s="202" t="s">
        <v>439</v>
      </c>
      <c r="Q5" s="202"/>
      <c r="R5" t="s">
        <v>361</v>
      </c>
    </row>
    <row r="6" spans="2:23" x14ac:dyDescent="0.25">
      <c r="N6" t="s">
        <v>441</v>
      </c>
      <c r="P6" s="3" t="s">
        <v>442</v>
      </c>
      <c r="R6" s="200" t="s">
        <v>443</v>
      </c>
      <c r="S6" s="200"/>
      <c r="T6" s="200"/>
      <c r="U6" s="200"/>
      <c r="V6" s="200"/>
      <c r="W6" s="200"/>
    </row>
    <row r="7" spans="2:23" x14ac:dyDescent="0.25">
      <c r="F7" s="3" t="s">
        <v>442</v>
      </c>
      <c r="N7" t="s">
        <v>444</v>
      </c>
      <c r="R7" s="1" t="s">
        <v>445</v>
      </c>
    </row>
    <row r="8" spans="2:23" x14ac:dyDescent="0.25">
      <c r="E8" s="3" t="s">
        <v>446</v>
      </c>
    </row>
    <row r="9" spans="2:23" x14ac:dyDescent="0.25">
      <c r="B9" s="85" t="s">
        <v>447</v>
      </c>
      <c r="C9" s="200" t="s">
        <v>443</v>
      </c>
      <c r="D9" s="200"/>
      <c r="E9" s="200"/>
      <c r="F9" s="200"/>
      <c r="G9" s="200"/>
      <c r="H9" s="200"/>
      <c r="N9" t="s">
        <v>448</v>
      </c>
    </row>
    <row r="10" spans="2:23" x14ac:dyDescent="0.25">
      <c r="C10" t="s">
        <v>449</v>
      </c>
    </row>
    <row r="11" spans="2:23" x14ac:dyDescent="0.25">
      <c r="O11" t="s">
        <v>450</v>
      </c>
    </row>
    <row r="12" spans="2:23" x14ac:dyDescent="0.25">
      <c r="B12" t="s">
        <v>451</v>
      </c>
      <c r="H12" t="s">
        <v>448</v>
      </c>
      <c r="O12" t="s">
        <v>452</v>
      </c>
      <c r="P12" s="85">
        <f>10-8</f>
        <v>2</v>
      </c>
    </row>
    <row r="13" spans="2:23" x14ac:dyDescent="0.25">
      <c r="B13" t="s">
        <v>453</v>
      </c>
      <c r="C13">
        <v>100</v>
      </c>
      <c r="O13" t="s">
        <v>454</v>
      </c>
      <c r="P13" t="s">
        <v>455</v>
      </c>
    </row>
    <row r="14" spans="2:23" x14ac:dyDescent="0.25">
      <c r="B14" t="s">
        <v>456</v>
      </c>
      <c r="C14">
        <v>10</v>
      </c>
    </row>
    <row r="15" spans="2:23" x14ac:dyDescent="0.25">
      <c r="B15" t="s">
        <v>457</v>
      </c>
      <c r="C15">
        <v>10</v>
      </c>
    </row>
    <row r="16" spans="2:23" x14ac:dyDescent="0.25">
      <c r="B16" t="s">
        <v>458</v>
      </c>
      <c r="C16">
        <v>1</v>
      </c>
      <c r="D16" t="s">
        <v>459</v>
      </c>
    </row>
    <row r="19" spans="11:18" x14ac:dyDescent="0.25">
      <c r="L19" s="36" t="s">
        <v>448</v>
      </c>
    </row>
    <row r="20" spans="11:18" x14ac:dyDescent="0.25">
      <c r="M20" t="s">
        <v>460</v>
      </c>
    </row>
    <row r="25" spans="11:18" x14ac:dyDescent="0.25">
      <c r="K25" t="s">
        <v>461</v>
      </c>
      <c r="N25" t="s">
        <v>462</v>
      </c>
    </row>
    <row r="27" spans="11:18" x14ac:dyDescent="0.25">
      <c r="N27" s="1" t="s">
        <v>463</v>
      </c>
    </row>
    <row r="28" spans="11:18" x14ac:dyDescent="0.25">
      <c r="L28" s="74"/>
      <c r="O28" s="3" t="s">
        <v>464</v>
      </c>
      <c r="P28" s="3" t="s">
        <v>465</v>
      </c>
    </row>
    <row r="29" spans="11:18" x14ac:dyDescent="0.25">
      <c r="M29" t="s">
        <v>466</v>
      </c>
      <c r="O29">
        <v>5000</v>
      </c>
      <c r="P29">
        <v>5100</v>
      </c>
      <c r="Q29">
        <v>100</v>
      </c>
      <c r="R29" t="s">
        <v>467</v>
      </c>
    </row>
    <row r="30" spans="11:18" x14ac:dyDescent="0.25">
      <c r="M30" t="s">
        <v>468</v>
      </c>
      <c r="O30" s="162" t="s">
        <v>469</v>
      </c>
      <c r="P30" s="162" t="s">
        <v>470</v>
      </c>
      <c r="Q30" t="s">
        <v>471</v>
      </c>
      <c r="R30" t="s">
        <v>472</v>
      </c>
    </row>
    <row r="31" spans="11:18" x14ac:dyDescent="0.25">
      <c r="M31" t="s">
        <v>473</v>
      </c>
      <c r="O31" s="74">
        <f>125000000*0.12</f>
        <v>15000000</v>
      </c>
      <c r="P31" s="74">
        <f>124000000*0.12</f>
        <v>14880000</v>
      </c>
    </row>
    <row r="32" spans="11:18" x14ac:dyDescent="0.25">
      <c r="M32" t="s">
        <v>474</v>
      </c>
      <c r="O32" s="74">
        <f>125000000*0.08</f>
        <v>10000000</v>
      </c>
      <c r="P32" s="74">
        <f>124000000*0.08</f>
        <v>9920000</v>
      </c>
    </row>
    <row r="33" spans="12:18" x14ac:dyDescent="0.25">
      <c r="M33" t="s">
        <v>475</v>
      </c>
      <c r="O33" s="74">
        <f>125000000*0.03</f>
        <v>3750000</v>
      </c>
      <c r="P33" s="92">
        <f>124000000*0.05</f>
        <v>6200000</v>
      </c>
    </row>
    <row r="36" spans="12:18" x14ac:dyDescent="0.25">
      <c r="M36" s="1" t="s">
        <v>476</v>
      </c>
      <c r="O36" t="s">
        <v>462</v>
      </c>
    </row>
    <row r="38" spans="12:18" x14ac:dyDescent="0.25">
      <c r="M38" s="61">
        <v>44197</v>
      </c>
      <c r="N38" s="36" t="s">
        <v>477</v>
      </c>
      <c r="P38" s="61">
        <v>44470</v>
      </c>
      <c r="Q38" t="s">
        <v>478</v>
      </c>
    </row>
    <row r="39" spans="12:18" x14ac:dyDescent="0.25">
      <c r="M39" t="s">
        <v>479</v>
      </c>
      <c r="P39">
        <v>10</v>
      </c>
      <c r="R39" t="s">
        <v>480</v>
      </c>
    </row>
    <row r="40" spans="12:18" x14ac:dyDescent="0.25">
      <c r="M40" t="s">
        <v>481</v>
      </c>
      <c r="P40" s="74">
        <f>25000/30*10*10</f>
        <v>83333.333333333343</v>
      </c>
      <c r="Q40" s="153">
        <f>P40/P39</f>
        <v>8333.3333333333339</v>
      </c>
    </row>
    <row r="41" spans="12:18" x14ac:dyDescent="0.25">
      <c r="L41" t="s">
        <v>446</v>
      </c>
      <c r="M41" t="s">
        <v>482</v>
      </c>
    </row>
    <row r="42" spans="12:18" x14ac:dyDescent="0.25">
      <c r="L42" s="147" t="s">
        <v>376</v>
      </c>
      <c r="M42" s="147" t="s">
        <v>483</v>
      </c>
      <c r="N42" s="147"/>
      <c r="O42" s="147"/>
    </row>
    <row r="43" spans="12:18" x14ac:dyDescent="0.25">
      <c r="L43" s="147" t="s">
        <v>446</v>
      </c>
      <c r="M43" s="147" t="s">
        <v>484</v>
      </c>
      <c r="N43" s="147"/>
      <c r="O43" s="147"/>
    </row>
    <row r="46" spans="12:18" x14ac:dyDescent="0.25">
      <c r="M46" s="163" t="s">
        <v>485</v>
      </c>
      <c r="N46" s="163"/>
      <c r="O46" s="163"/>
      <c r="P46" s="163"/>
    </row>
    <row r="47" spans="12:18" x14ac:dyDescent="0.25">
      <c r="M47" s="163"/>
      <c r="N47" s="163"/>
      <c r="O47" s="163"/>
      <c r="P47" s="163"/>
    </row>
    <row r="48" spans="12:18" x14ac:dyDescent="0.25">
      <c r="M48" s="163"/>
      <c r="N48" s="163"/>
      <c r="O48" s="164" t="s">
        <v>486</v>
      </c>
      <c r="P48" s="165" t="s">
        <v>487</v>
      </c>
    </row>
    <row r="49" spans="1:16" x14ac:dyDescent="0.25">
      <c r="M49" s="163" t="s">
        <v>488</v>
      </c>
      <c r="N49" s="163"/>
      <c r="O49" s="166" t="s">
        <v>489</v>
      </c>
      <c r="P49" s="166" t="s">
        <v>490</v>
      </c>
    </row>
    <row r="50" spans="1:16" x14ac:dyDescent="0.25">
      <c r="M50" s="163"/>
      <c r="N50" s="163"/>
      <c r="O50" s="163"/>
      <c r="P50" s="163"/>
    </row>
    <row r="51" spans="1:16" x14ac:dyDescent="0.25">
      <c r="M51" s="163" t="s">
        <v>491</v>
      </c>
      <c r="N51" s="163"/>
      <c r="O51" s="163" t="s">
        <v>492</v>
      </c>
      <c r="P51" s="163" t="s">
        <v>493</v>
      </c>
    </row>
    <row r="52" spans="1:16" x14ac:dyDescent="0.25">
      <c r="M52" s="163"/>
      <c r="N52" s="163"/>
      <c r="O52" s="163">
        <f>8*25</f>
        <v>200</v>
      </c>
      <c r="P52" s="163">
        <f>8*30</f>
        <v>240</v>
      </c>
    </row>
    <row r="53" spans="1:16" x14ac:dyDescent="0.25">
      <c r="A53" s="62"/>
      <c r="B53" s="199"/>
      <c r="C53" s="199"/>
      <c r="D53" s="199"/>
      <c r="E53" s="199"/>
      <c r="F53" s="199"/>
      <c r="G53" s="199"/>
      <c r="H53" s="199"/>
      <c r="I53" s="201"/>
      <c r="J53" s="201"/>
      <c r="K53" s="201"/>
      <c r="L53" s="201"/>
      <c r="M53" s="201"/>
    </row>
    <row r="54" spans="1:16" x14ac:dyDescent="0.25">
      <c r="A54" s="5" t="s">
        <v>494</v>
      </c>
    </row>
    <row r="55" spans="1:16" x14ac:dyDescent="0.25">
      <c r="A55" t="s">
        <v>495</v>
      </c>
    </row>
    <row r="56" spans="1:16" x14ac:dyDescent="0.25">
      <c r="A56" t="s">
        <v>496</v>
      </c>
    </row>
    <row r="59" spans="1:16" x14ac:dyDescent="0.25">
      <c r="A59" s="5" t="s">
        <v>497</v>
      </c>
    </row>
    <row r="60" spans="1:16" x14ac:dyDescent="0.25">
      <c r="A60" t="s">
        <v>498</v>
      </c>
      <c r="B60" t="s">
        <v>499</v>
      </c>
    </row>
    <row r="61" spans="1:16" x14ac:dyDescent="0.25">
      <c r="A61" t="s">
        <v>500</v>
      </c>
      <c r="B61" t="s">
        <v>501</v>
      </c>
    </row>
    <row r="62" spans="1:16" x14ac:dyDescent="0.25">
      <c r="A62" t="s">
        <v>502</v>
      </c>
      <c r="B62" t="s">
        <v>503</v>
      </c>
    </row>
    <row r="63" spans="1:16" x14ac:dyDescent="0.25">
      <c r="A63" t="s">
        <v>504</v>
      </c>
      <c r="B63" t="s">
        <v>505</v>
      </c>
    </row>
    <row r="66" spans="1:1" x14ac:dyDescent="0.25">
      <c r="A66" s="5" t="s">
        <v>506</v>
      </c>
    </row>
    <row r="67" spans="1:1" x14ac:dyDescent="0.25">
      <c r="A67" t="s">
        <v>507</v>
      </c>
    </row>
    <row r="68" spans="1:1" x14ac:dyDescent="0.25">
      <c r="A68" t="s">
        <v>508</v>
      </c>
    </row>
    <row r="69" spans="1:1" x14ac:dyDescent="0.25">
      <c r="A69" t="s">
        <v>509</v>
      </c>
    </row>
    <row r="70" spans="1:1" x14ac:dyDescent="0.25">
      <c r="A70" t="s">
        <v>510</v>
      </c>
    </row>
    <row r="72" spans="1:1" x14ac:dyDescent="0.25">
      <c r="A72" s="5" t="s">
        <v>511</v>
      </c>
    </row>
    <row r="73" spans="1:1" x14ac:dyDescent="0.25">
      <c r="A73" t="s">
        <v>512</v>
      </c>
    </row>
  </sheetData>
  <mergeCells count="7">
    <mergeCell ref="R6:W6"/>
    <mergeCell ref="C9:H9"/>
    <mergeCell ref="B53:H53"/>
    <mergeCell ref="I53:M53"/>
    <mergeCell ref="E2:F2"/>
    <mergeCell ref="F5:G5"/>
    <mergeCell ref="P5:Q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0"/>
  <sheetViews>
    <sheetView zoomScaleNormal="100" workbookViewId="0"/>
  </sheetViews>
  <sheetFormatPr defaultRowHeight="15" x14ac:dyDescent="0.25"/>
  <cols>
    <col min="1" max="1" width="6.140625" customWidth="1"/>
    <col min="4" max="4" width="18.85546875" bestFit="1" customWidth="1"/>
    <col min="5" max="5" width="12.140625" bestFit="1" customWidth="1"/>
    <col min="6" max="6" width="14.28515625" bestFit="1" customWidth="1"/>
    <col min="8" max="8" width="25.5703125" bestFit="1" customWidth="1"/>
    <col min="9" max="9" width="14.5703125" bestFit="1" customWidth="1"/>
    <col min="10" max="10" width="18.5703125" bestFit="1" customWidth="1"/>
    <col min="11" max="11" width="11.140625" bestFit="1" customWidth="1"/>
    <col min="13" max="13" width="14.5703125" bestFit="1" customWidth="1"/>
  </cols>
  <sheetData>
    <row r="2" spans="1:13" x14ac:dyDescent="0.25">
      <c r="H2" s="29" t="s">
        <v>513</v>
      </c>
    </row>
    <row r="4" spans="1:13" x14ac:dyDescent="0.25">
      <c r="F4" s="30" t="s">
        <v>514</v>
      </c>
      <c r="G4" s="3"/>
      <c r="H4" s="3" t="s">
        <v>515</v>
      </c>
      <c r="I4" s="3"/>
      <c r="J4" s="3" t="s">
        <v>516</v>
      </c>
    </row>
    <row r="5" spans="1:13" x14ac:dyDescent="0.25">
      <c r="H5" t="s">
        <v>517</v>
      </c>
    </row>
    <row r="6" spans="1:13" x14ac:dyDescent="0.25">
      <c r="D6" s="5" t="s">
        <v>518</v>
      </c>
      <c r="E6" s="5" t="s">
        <v>519</v>
      </c>
      <c r="F6" s="5" t="s">
        <v>520</v>
      </c>
      <c r="G6" s="7">
        <v>1</v>
      </c>
      <c r="H6" s="7" t="s">
        <v>521</v>
      </c>
      <c r="I6" t="s">
        <v>522</v>
      </c>
    </row>
    <row r="7" spans="1:13" x14ac:dyDescent="0.25">
      <c r="G7" s="7">
        <v>2</v>
      </c>
      <c r="H7" s="7" t="s">
        <v>523</v>
      </c>
      <c r="J7" s="3" t="s">
        <v>298</v>
      </c>
      <c r="K7" s="3" t="s">
        <v>300</v>
      </c>
      <c r="L7" s="31" t="s">
        <v>302</v>
      </c>
    </row>
    <row r="8" spans="1:13" x14ac:dyDescent="0.25">
      <c r="D8" t="s">
        <v>524</v>
      </c>
      <c r="E8" s="5" t="s">
        <v>525</v>
      </c>
      <c r="F8" t="s">
        <v>526</v>
      </c>
      <c r="H8" t="s">
        <v>527</v>
      </c>
      <c r="I8" t="s">
        <v>528</v>
      </c>
      <c r="J8" s="3" t="s">
        <v>529</v>
      </c>
      <c r="K8" s="3" t="s">
        <v>78</v>
      </c>
      <c r="L8" s="31" t="s">
        <v>530</v>
      </c>
    </row>
    <row r="9" spans="1:13" x14ac:dyDescent="0.25">
      <c r="A9" t="s">
        <v>13</v>
      </c>
      <c r="D9" t="s">
        <v>531</v>
      </c>
      <c r="E9" s="5" t="s">
        <v>532</v>
      </c>
      <c r="F9" t="s">
        <v>533</v>
      </c>
    </row>
    <row r="10" spans="1:13" x14ac:dyDescent="0.25">
      <c r="A10" t="s">
        <v>534</v>
      </c>
      <c r="E10" s="32" t="s">
        <v>535</v>
      </c>
      <c r="F10" t="s">
        <v>536</v>
      </c>
      <c r="G10" s="5">
        <v>3</v>
      </c>
      <c r="H10" s="5" t="s">
        <v>537</v>
      </c>
      <c r="I10" s="5" t="s">
        <v>538</v>
      </c>
      <c r="J10" s="30" t="s">
        <v>539</v>
      </c>
      <c r="K10" s="30" t="s">
        <v>540</v>
      </c>
      <c r="L10" s="30" t="s">
        <v>541</v>
      </c>
      <c r="M10" s="30" t="s">
        <v>542</v>
      </c>
    </row>
    <row r="11" spans="1:13" x14ac:dyDescent="0.25">
      <c r="A11" t="s">
        <v>543</v>
      </c>
      <c r="B11" t="s">
        <v>376</v>
      </c>
      <c r="E11" s="32" t="s">
        <v>544</v>
      </c>
      <c r="G11" s="5">
        <v>4</v>
      </c>
      <c r="H11" s="5" t="s">
        <v>545</v>
      </c>
      <c r="I11" s="5" t="s">
        <v>546</v>
      </c>
    </row>
    <row r="12" spans="1:13" x14ac:dyDescent="0.25">
      <c r="A12">
        <v>1</v>
      </c>
      <c r="B12" s="5" t="s">
        <v>547</v>
      </c>
      <c r="E12" s="197" t="s">
        <v>548</v>
      </c>
      <c r="F12" s="197"/>
      <c r="G12" s="197"/>
    </row>
    <row r="13" spans="1:13" x14ac:dyDescent="0.25">
      <c r="A13">
        <v>2</v>
      </c>
      <c r="B13" t="s">
        <v>549</v>
      </c>
      <c r="E13" t="s">
        <v>550</v>
      </c>
      <c r="F13" t="s">
        <v>551</v>
      </c>
      <c r="G13" t="s">
        <v>552</v>
      </c>
    </row>
    <row r="14" spans="1:13" x14ac:dyDescent="0.25">
      <c r="A14">
        <v>3</v>
      </c>
      <c r="B14" s="5" t="s">
        <v>553</v>
      </c>
      <c r="E14" s="33">
        <v>9</v>
      </c>
      <c r="F14" s="34"/>
      <c r="G14" s="35" t="s">
        <v>554</v>
      </c>
    </row>
    <row r="15" spans="1:13" x14ac:dyDescent="0.25">
      <c r="A15">
        <v>4</v>
      </c>
      <c r="B15" s="5" t="s">
        <v>555</v>
      </c>
      <c r="D15" s="36" t="s">
        <v>552</v>
      </c>
      <c r="E15" s="37"/>
      <c r="F15" s="38"/>
      <c r="G15" s="39"/>
    </row>
    <row r="16" spans="1:13" x14ac:dyDescent="0.25">
      <c r="A16">
        <v>5</v>
      </c>
      <c r="B16" s="5" t="s">
        <v>556</v>
      </c>
      <c r="D16" s="36"/>
      <c r="E16" s="40">
        <v>11</v>
      </c>
      <c r="F16" s="41" t="s">
        <v>557</v>
      </c>
      <c r="G16" s="42">
        <v>2</v>
      </c>
      <c r="H16" s="5" t="s">
        <v>558</v>
      </c>
    </row>
    <row r="17" spans="1:7" x14ac:dyDescent="0.25">
      <c r="A17">
        <v>6</v>
      </c>
      <c r="B17" t="s">
        <v>559</v>
      </c>
      <c r="D17" s="36" t="s">
        <v>551</v>
      </c>
      <c r="E17" s="40"/>
      <c r="F17" s="41"/>
      <c r="G17" s="42"/>
    </row>
    <row r="18" spans="1:7" x14ac:dyDescent="0.25">
      <c r="A18">
        <v>7</v>
      </c>
      <c r="B18" t="s">
        <v>560</v>
      </c>
      <c r="D18" s="36"/>
      <c r="E18" s="43" t="s">
        <v>561</v>
      </c>
      <c r="F18" s="44">
        <v>17</v>
      </c>
      <c r="G18" s="33"/>
    </row>
    <row r="19" spans="1:7" x14ac:dyDescent="0.25">
      <c r="A19">
        <v>8</v>
      </c>
      <c r="B19" t="s">
        <v>562</v>
      </c>
      <c r="D19" s="36" t="s">
        <v>550</v>
      </c>
      <c r="E19" s="45"/>
      <c r="F19" s="46"/>
      <c r="G19" s="37" t="s">
        <v>563</v>
      </c>
    </row>
    <row r="20" spans="1:7" x14ac:dyDescent="0.25">
      <c r="F20" s="5" t="s">
        <v>564</v>
      </c>
    </row>
  </sheetData>
  <mergeCells count="1">
    <mergeCell ref="E12:G1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7B896ADADE8440834083D24C25E4A2" ma:contentTypeVersion="6" ma:contentTypeDescription="Create a new document." ma:contentTypeScope="" ma:versionID="146064d92edacdc885bc2be0cf68495e">
  <xsd:schema xmlns:xsd="http://www.w3.org/2001/XMLSchema" xmlns:xs="http://www.w3.org/2001/XMLSchema" xmlns:p="http://schemas.microsoft.com/office/2006/metadata/properties" xmlns:ns2="1dc34b7f-9e6e-4e1f-92bb-7cc97b55dc61" xmlns:ns3="8416ac3f-01a4-4a20-8a37-6b412012a4b6" targetNamespace="http://schemas.microsoft.com/office/2006/metadata/properties" ma:root="true" ma:fieldsID="b9fe6f1ca1695ed48eec713e1a6c83d2" ns2:_="" ns3:_="">
    <xsd:import namespace="1dc34b7f-9e6e-4e1f-92bb-7cc97b55dc61"/>
    <xsd:import namespace="8416ac3f-01a4-4a20-8a37-6b412012a4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c34b7f-9e6e-4e1f-92bb-7cc97b55dc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16ac3f-01a4-4a20-8a37-6b412012a4b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A12119-2D1D-426E-8787-97B74B9F61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D01E22-A0A3-45FF-A655-D775AFA026B7}">
  <ds:schemaRefs>
    <ds:schemaRef ds:uri="http://purl.org/dc/terms/"/>
    <ds:schemaRef ds:uri="1dc34b7f-9e6e-4e1f-92bb-7cc97b55dc6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8416ac3f-01a4-4a20-8a37-6b412012a4b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1807A57-32CE-4490-B8EE-87DC443D6F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c34b7f-9e6e-4e1f-92bb-7cc97b55dc61"/>
    <ds:schemaRef ds:uri="8416ac3f-01a4-4a20-8a37-6b412012a4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PPE Process</vt:lpstr>
      <vt:lpstr>CAPEX</vt:lpstr>
      <vt:lpstr>PPE</vt:lpstr>
      <vt:lpstr>Procurement process</vt:lpstr>
      <vt:lpstr>Inco terms</vt:lpstr>
      <vt:lpstr>Inventory process</vt:lpstr>
      <vt:lpstr>CMP</vt:lpstr>
      <vt:lpstr>Payroll</vt:lpstr>
      <vt:lpstr>Risk Mgt-IC</vt:lpstr>
      <vt:lpstr>IC</vt:lpstr>
      <vt:lpstr>Sheet2</vt:lpstr>
      <vt:lpstr>Effectiveness of Controls</vt:lpstr>
      <vt:lpstr>Angency conflict</vt:lpstr>
      <vt:lpstr>Ass Eng</vt:lpstr>
      <vt:lpstr>Ass eng1</vt:lpstr>
      <vt:lpstr>Sheet1</vt:lpstr>
      <vt:lpstr>Type of assu</vt:lpstr>
      <vt:lpstr>IA &amp; EA</vt:lpstr>
      <vt:lpstr>VFM</vt:lpstr>
      <vt:lpstr>FS Assertions</vt:lpstr>
      <vt:lpstr>GPA</vt:lpstr>
      <vt:lpstr>Audit risk</vt:lpstr>
      <vt:lpstr>Audit Procedures</vt:lpstr>
      <vt:lpstr>SLAUS300</vt:lpstr>
      <vt:lpstr>SLAUS315</vt:lpstr>
      <vt:lpstr>SLAUS330</vt:lpstr>
      <vt:lpstr>LAuS 320</vt:lpstr>
      <vt:lpstr>SLAUS240</vt:lpstr>
      <vt:lpstr>SAuS500</vt:lpstr>
      <vt:lpstr>SLAuS 580</vt:lpstr>
      <vt:lpstr>SLAuS560</vt:lpstr>
      <vt:lpstr>SLAus570</vt:lpstr>
      <vt:lpstr>SLAuS540</vt:lpstr>
      <vt:lpstr>SLAUS 530</vt:lpstr>
      <vt:lpstr>Audit reporting (2)</vt:lpstr>
      <vt:lpstr>Audit reporting</vt:lpstr>
      <vt:lpstr>COE</vt:lpstr>
      <vt:lpstr>SLAuS 210</vt:lpstr>
      <vt:lpstr>CAAT</vt:lpstr>
      <vt:lpstr>Digitalisation</vt:lpstr>
      <vt:lpstr>AI</vt:lpstr>
      <vt:lpstr>Sheet3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Nilantha Weerasinghe</dc:creator>
  <cp:keywords/>
  <dc:description/>
  <cp:lastModifiedBy>vLearning1</cp:lastModifiedBy>
  <cp:revision/>
  <dcterms:created xsi:type="dcterms:W3CDTF">2015-06-05T18:17:20Z</dcterms:created>
  <dcterms:modified xsi:type="dcterms:W3CDTF">2022-10-05T09:29:03Z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33c7330-9238-471f-86bb-8ea4585505f5_Enabled">
    <vt:lpwstr>true</vt:lpwstr>
  </property>
  <property fmtid="{D5CDD505-2E9C-101B-9397-08002B2CF9AE}" pid="3" name="MSIP_Label_733c7330-9238-471f-86bb-8ea4585505f5_SetDate">
    <vt:lpwstr>2021-07-31T07:34:52Z</vt:lpwstr>
  </property>
  <property fmtid="{D5CDD505-2E9C-101B-9397-08002B2CF9AE}" pid="4" name="MSIP_Label_733c7330-9238-471f-86bb-8ea4585505f5_Method">
    <vt:lpwstr>Privileged</vt:lpwstr>
  </property>
  <property fmtid="{D5CDD505-2E9C-101B-9397-08002B2CF9AE}" pid="5" name="MSIP_Label_733c7330-9238-471f-86bb-8ea4585505f5_Name">
    <vt:lpwstr>Brandix-External</vt:lpwstr>
  </property>
  <property fmtid="{D5CDD505-2E9C-101B-9397-08002B2CF9AE}" pid="6" name="MSIP_Label_733c7330-9238-471f-86bb-8ea4585505f5_SiteId">
    <vt:lpwstr>ea1f9c15-7f32-4dfa-b662-cacea1f61d0f</vt:lpwstr>
  </property>
  <property fmtid="{D5CDD505-2E9C-101B-9397-08002B2CF9AE}" pid="7" name="MSIP_Label_733c7330-9238-471f-86bb-8ea4585505f5_ActionId">
    <vt:lpwstr>df1bd08d-2025-4ce2-a824-19068026ea13</vt:lpwstr>
  </property>
  <property fmtid="{D5CDD505-2E9C-101B-9397-08002B2CF9AE}" pid="8" name="MSIP_Label_733c7330-9238-471f-86bb-8ea4585505f5_ContentBits">
    <vt:lpwstr>0</vt:lpwstr>
  </property>
  <property fmtid="{D5CDD505-2E9C-101B-9397-08002B2CF9AE}" pid="9" name="ContentTypeId">
    <vt:lpwstr>0x010100B37B896ADADE8440834083D24C25E4A2</vt:lpwstr>
  </property>
</Properties>
</file>