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cess File\CFRM\"/>
    </mc:Choice>
  </mc:AlternateContent>
  <bookViews>
    <workbookView xWindow="-105" yWindow="-105" windowWidth="19425" windowHeight="10425" activeTab="3"/>
  </bookViews>
  <sheets>
    <sheet name="Sheet1" sheetId="1" r:id="rId1"/>
    <sheet name="Sheet2" sheetId="2" r:id="rId2"/>
    <sheet name="Sheet3" sheetId="3" r:id="rId3"/>
    <sheet name="June 2021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4" l="1"/>
  <c r="E13" i="4"/>
  <c r="F13" i="4"/>
  <c r="G13" i="4"/>
  <c r="C13" i="4"/>
  <c r="D10" i="4"/>
  <c r="E10" i="4"/>
  <c r="F10" i="4"/>
  <c r="G10" i="4"/>
  <c r="C10" i="4"/>
  <c r="D26" i="4"/>
  <c r="E26" i="4"/>
  <c r="F26" i="4"/>
  <c r="G26" i="4"/>
  <c r="C26" i="4"/>
  <c r="C25" i="4"/>
  <c r="D25" i="4"/>
  <c r="E25" i="4"/>
  <c r="F25" i="4"/>
  <c r="G25" i="4"/>
  <c r="D24" i="4"/>
  <c r="E24" i="4"/>
  <c r="F24" i="4"/>
  <c r="G24" i="4"/>
  <c r="C24" i="4"/>
  <c r="D23" i="4"/>
  <c r="E23" i="4"/>
  <c r="F23" i="4"/>
  <c r="G23" i="4"/>
  <c r="C23" i="4"/>
  <c r="D7" i="4"/>
  <c r="E7" i="4"/>
  <c r="F7" i="4"/>
  <c r="G7" i="4"/>
  <c r="D8" i="4"/>
  <c r="E8" i="4"/>
  <c r="F8" i="4"/>
  <c r="G8" i="4"/>
  <c r="C8" i="4"/>
  <c r="C7" i="4"/>
  <c r="C5" i="4"/>
  <c r="D5" i="4"/>
  <c r="E5" i="4"/>
  <c r="F5" i="4"/>
  <c r="G5" i="4"/>
  <c r="B5" i="4"/>
  <c r="D11" i="4"/>
  <c r="E11" i="4"/>
  <c r="F11" i="4"/>
  <c r="G11" i="4"/>
  <c r="C11" i="4"/>
  <c r="C3" i="4"/>
  <c r="D3" i="4" s="1"/>
  <c r="E3" i="4" s="1"/>
  <c r="F3" i="4" s="1"/>
  <c r="G3" i="4" s="1"/>
</calcChain>
</file>

<file path=xl/sharedStrings.xml><?xml version="1.0" encoding="utf-8"?>
<sst xmlns="http://schemas.openxmlformats.org/spreadsheetml/2006/main" count="74" uniqueCount="70">
  <si>
    <t>SOURCE</t>
  </si>
  <si>
    <t>Cost of Capital</t>
  </si>
  <si>
    <t>Valuation</t>
  </si>
  <si>
    <t>Ordinary Shares/ Equity</t>
  </si>
  <si>
    <t>Ke = dividend model</t>
  </si>
  <si>
    <t>Net assets method</t>
  </si>
  <si>
    <t>where a company not going operate/ no going concern</t>
  </si>
  <si>
    <t>Ke = Div growth model</t>
  </si>
  <si>
    <t>Price Earning = MPS/EPS</t>
  </si>
  <si>
    <t>where we want to compute the velue minority shares</t>
  </si>
  <si>
    <t>Ke = CAPM</t>
  </si>
  <si>
    <t>Dividend Model</t>
  </si>
  <si>
    <t>where company distributing their profits</t>
  </si>
  <si>
    <t xml:space="preserve">     constant</t>
  </si>
  <si>
    <t xml:space="preserve">     growth</t>
  </si>
  <si>
    <t>DCF method</t>
  </si>
  <si>
    <t>where company has operations and going concern</t>
  </si>
  <si>
    <t>Prefernce Shares</t>
  </si>
  <si>
    <t>Kp = D/Po</t>
  </si>
  <si>
    <t>Po = D / Kp</t>
  </si>
  <si>
    <t>Debentures/ Loan notes</t>
  </si>
  <si>
    <t>IRR/ EIR</t>
  </si>
  <si>
    <t>PV of FENCF</t>
  </si>
  <si>
    <t>(redeemable)</t>
  </si>
  <si>
    <t>PV of an Annuity</t>
  </si>
  <si>
    <t>(irredeemable)</t>
  </si>
  <si>
    <t>Kd = CF/ Value</t>
  </si>
  <si>
    <t>Value = CF/Kd</t>
  </si>
  <si>
    <t>Bank Loans/ Term Loans</t>
  </si>
  <si>
    <t>incremntal borrowing rate</t>
  </si>
  <si>
    <t>remaining balance</t>
  </si>
  <si>
    <t>or loan rate</t>
  </si>
  <si>
    <t>DCF</t>
  </si>
  <si>
    <t>NPV</t>
  </si>
  <si>
    <t>IRR</t>
  </si>
  <si>
    <t>BS</t>
  </si>
  <si>
    <t>Equity</t>
  </si>
  <si>
    <t>NCA</t>
  </si>
  <si>
    <t>financing</t>
  </si>
  <si>
    <t>investing</t>
  </si>
  <si>
    <t>NCL</t>
  </si>
  <si>
    <t>CL</t>
  </si>
  <si>
    <t>CA</t>
  </si>
  <si>
    <t>Working capital mgt</t>
  </si>
  <si>
    <t>Today</t>
  </si>
  <si>
    <t>Future</t>
  </si>
  <si>
    <t>Debt</t>
  </si>
  <si>
    <t>Total Capital</t>
  </si>
  <si>
    <t>E%</t>
  </si>
  <si>
    <t>D%</t>
  </si>
  <si>
    <t>Ke = Rf+(Rp x Beta)</t>
  </si>
  <si>
    <t>Kd = r(1-T)</t>
  </si>
  <si>
    <t>WACC</t>
  </si>
  <si>
    <t>Computation CBE Beta</t>
  </si>
  <si>
    <t>Steps:</t>
  </si>
  <si>
    <t>1. Remove Selected company's gearing from its beta:ungeared beta</t>
  </si>
  <si>
    <t>ECPLC beta</t>
  </si>
  <si>
    <t>2. Incorporate our company company's gearing in to above answer: regeared beta</t>
  </si>
  <si>
    <t>ECPLC gearing D/E</t>
  </si>
  <si>
    <t>75:25</t>
  </si>
  <si>
    <t>geared beta/ equity beta</t>
  </si>
  <si>
    <t>ECPLC  E%</t>
  </si>
  <si>
    <t>ECPLC D%</t>
  </si>
  <si>
    <t>Ungeared beta / asset beta</t>
  </si>
  <si>
    <t>CBE  E%</t>
  </si>
  <si>
    <t>CBE D%</t>
  </si>
  <si>
    <t>Regeared Beta</t>
  </si>
  <si>
    <t xml:space="preserve">Asset beta = Equity beta x    </t>
  </si>
  <si>
    <t>E</t>
  </si>
  <si>
    <t>E + D(1-t)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</si>
</sst>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1" xfId="0" applyNumberFormat="1" applyBorder="1"/>
    <xf numFmtId="9" fontId="2" fillId="0" borderId="0" xfId="0" applyNumberFormat="1" applyFont="1"/>
    <xf numFmtId="0" fontId="2" fillId="0" borderId="0" xfId="0" applyFont="1"/>
    <xf numFmtId="0" fontId="0" fillId="0" borderId="5" xfId="0" applyBorder="1"/>
    <xf numFmtId="0" fontId="0" fillId="5" borderId="0" xfId="0" applyFill="1"/>
    <xf numFmtId="0" fontId="0" fillId="5" borderId="4" xfId="0" applyFill="1" applyBorder="1"/>
    <xf numFmtId="0" fontId="0" fillId="5" borderId="5" xfId="0" applyFill="1" applyBorder="1"/>
    <xf numFmtId="0" fontId="0" fillId="6" borderId="0" xfId="0" applyFill="1"/>
    <xf numFmtId="0" fontId="0" fillId="7" borderId="0" xfId="0" applyFill="1"/>
    <xf numFmtId="0" fontId="0" fillId="7" borderId="5" xfId="0" applyFill="1" applyBorder="1"/>
    <xf numFmtId="0" fontId="2" fillId="5" borderId="0" xfId="0" applyFont="1" applyFill="1"/>
    <xf numFmtId="0" fontId="2" fillId="6" borderId="0" xfId="0" applyFont="1" applyFill="1"/>
    <xf numFmtId="0" fontId="2" fillId="7" borderId="5" xfId="0" applyFont="1" applyFill="1" applyBorder="1"/>
    <xf numFmtId="0" fontId="0" fillId="8" borderId="0" xfId="0" applyFill="1"/>
    <xf numFmtId="0" fontId="0" fillId="0" borderId="0" xfId="0" quotePrefix="1"/>
    <xf numFmtId="0" fontId="0" fillId="0" borderId="6" xfId="0" applyBorder="1"/>
    <xf numFmtId="9" fontId="0" fillId="0" borderId="0" xfId="2" applyFont="1"/>
    <xf numFmtId="0" fontId="4" fillId="0" borderId="0" xfId="0" applyFont="1"/>
    <xf numFmtId="0" fontId="2" fillId="0" borderId="3" xfId="0" applyFont="1" applyBorder="1"/>
    <xf numFmtId="2" fontId="3" fillId="0" borderId="0" xfId="0" applyNumberFormat="1" applyFont="1"/>
    <xf numFmtId="9" fontId="5" fillId="0" borderId="0" xfId="0" applyNumberFormat="1" applyFont="1"/>
    <xf numFmtId="0" fontId="5" fillId="0" borderId="0" xfId="0" applyFont="1"/>
    <xf numFmtId="43" fontId="3" fillId="0" borderId="0" xfId="1" applyFont="1"/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190496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600806</xdr:colOff>
      <xdr:row>5</xdr:row>
      <xdr:rowOff>9768</xdr:rowOff>
    </xdr:from>
    <xdr:to>
      <xdr:col>5</xdr:col>
      <xdr:colOff>605692</xdr:colOff>
      <xdr:row>12</xdr:row>
      <xdr:rowOff>180730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2B79F6DF-A640-4F2A-801E-25F4C86F89D5}"/>
            </a:ext>
          </a:extLst>
        </xdr:cNvPr>
        <xdr:cNvCxnSpPr/>
      </xdr:nvCxnSpPr>
      <xdr:spPr>
        <a:xfrm>
          <a:off x="2432537" y="937845"/>
          <a:ext cx="1226040" cy="14702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19538</xdr:colOff>
      <xdr:row>6</xdr:row>
      <xdr:rowOff>24423</xdr:rowOff>
    </xdr:from>
    <xdr:to>
      <xdr:col>5</xdr:col>
      <xdr:colOff>595923</xdr:colOff>
      <xdr:row>8</xdr:row>
      <xdr:rowOff>156307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15A8A4B4-3E22-437E-A865-4E46D75B2261}"/>
            </a:ext>
          </a:extLst>
        </xdr:cNvPr>
        <xdr:cNvCxnSpPr/>
      </xdr:nvCxnSpPr>
      <xdr:spPr>
        <a:xfrm flipH="1">
          <a:off x="3072423" y="1138115"/>
          <a:ext cx="576385" cy="5031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4" name="Rectangle 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228596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142871</xdr:colOff>
      <xdr:row>19</xdr:row>
      <xdr:rowOff>85725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22" sqref="E22"/>
    </sheetView>
  </sheetViews>
  <sheetFormatPr defaultRowHeight="15" x14ac:dyDescent="0.25"/>
  <cols>
    <col min="1" max="1" width="24" customWidth="1"/>
    <col min="2" max="2" width="24.85546875" customWidth="1"/>
    <col min="3" max="3" width="21.14062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</row>
    <row r="2" spans="1:9" x14ac:dyDescent="0.25">
      <c r="A2" s="3" t="s">
        <v>3</v>
      </c>
      <c r="B2" s="3" t="s">
        <v>4</v>
      </c>
      <c r="C2" s="3" t="s">
        <v>5</v>
      </c>
      <c r="D2" s="3" t="s">
        <v>6</v>
      </c>
      <c r="E2" s="3"/>
      <c r="F2" s="3"/>
      <c r="G2" s="3"/>
      <c r="H2" s="3"/>
      <c r="I2" s="3"/>
    </row>
    <row r="3" spans="1:9" x14ac:dyDescent="0.25">
      <c r="A3" s="3"/>
      <c r="B3" s="3" t="s">
        <v>7</v>
      </c>
      <c r="C3" s="3" t="s">
        <v>8</v>
      </c>
      <c r="D3" s="3" t="s">
        <v>9</v>
      </c>
      <c r="E3" s="3"/>
      <c r="F3" s="3"/>
      <c r="G3" s="3"/>
      <c r="H3" s="3"/>
      <c r="I3" s="3"/>
    </row>
    <row r="4" spans="1:9" x14ac:dyDescent="0.25">
      <c r="A4" s="3"/>
      <c r="B4" s="3" t="s">
        <v>10</v>
      </c>
      <c r="C4" s="3" t="s">
        <v>11</v>
      </c>
      <c r="D4" s="3" t="s">
        <v>12</v>
      </c>
      <c r="E4" s="3"/>
      <c r="F4" s="3"/>
      <c r="G4" s="3"/>
      <c r="H4" s="3"/>
      <c r="I4" s="3"/>
    </row>
    <row r="5" spans="1:9" x14ac:dyDescent="0.25">
      <c r="A5" s="3"/>
      <c r="B5" s="3"/>
      <c r="C5" s="3" t="s">
        <v>13</v>
      </c>
      <c r="D5" s="3"/>
      <c r="E5" s="3"/>
      <c r="F5" s="3"/>
      <c r="G5" s="3"/>
      <c r="H5" s="3"/>
      <c r="I5" s="3"/>
    </row>
    <row r="6" spans="1:9" x14ac:dyDescent="0.25">
      <c r="A6" s="3"/>
      <c r="B6" s="3"/>
      <c r="C6" s="3" t="s">
        <v>14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 t="s">
        <v>15</v>
      </c>
      <c r="D7" s="3" t="s">
        <v>16</v>
      </c>
      <c r="E7" s="3"/>
      <c r="F7" s="3"/>
      <c r="G7" s="3"/>
      <c r="H7" s="3"/>
      <c r="I7" s="3"/>
    </row>
    <row r="8" spans="1:9" x14ac:dyDescent="0.25">
      <c r="A8" s="4" t="s">
        <v>17</v>
      </c>
      <c r="B8" s="4" t="s">
        <v>18</v>
      </c>
      <c r="C8" s="4" t="s">
        <v>19</v>
      </c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5" t="s">
        <v>20</v>
      </c>
      <c r="B10" s="5" t="s">
        <v>21</v>
      </c>
      <c r="C10" s="5" t="s">
        <v>22</v>
      </c>
      <c r="D10" s="5"/>
      <c r="E10" s="5"/>
      <c r="F10" s="5"/>
      <c r="G10" s="5"/>
      <c r="H10" s="5"/>
      <c r="I10" s="5"/>
    </row>
    <row r="11" spans="1:9" x14ac:dyDescent="0.25">
      <c r="A11" s="5" t="s">
        <v>23</v>
      </c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4" t="s">
        <v>20</v>
      </c>
      <c r="B13" s="4"/>
      <c r="C13" s="4" t="s">
        <v>24</v>
      </c>
      <c r="D13" s="4"/>
      <c r="E13" s="4"/>
      <c r="F13" s="4"/>
      <c r="G13" s="4"/>
      <c r="H13" s="4"/>
      <c r="I13" s="4"/>
    </row>
    <row r="14" spans="1:9" x14ac:dyDescent="0.25">
      <c r="A14" s="4" t="s">
        <v>25</v>
      </c>
      <c r="B14" s="4" t="s">
        <v>26</v>
      </c>
      <c r="C14" s="4" t="s">
        <v>27</v>
      </c>
      <c r="D14" s="4"/>
      <c r="E14" s="4"/>
      <c r="F14" s="4"/>
      <c r="G14" s="4"/>
      <c r="H14" s="4"/>
      <c r="I14" s="4"/>
    </row>
    <row r="15" spans="1:9" x14ac:dyDescent="0.25">
      <c r="A15" s="3" t="s">
        <v>28</v>
      </c>
      <c r="B15" s="3" t="s">
        <v>29</v>
      </c>
      <c r="C15" s="3" t="s">
        <v>30</v>
      </c>
      <c r="D15" s="3"/>
      <c r="E15" s="3"/>
      <c r="F15" s="3"/>
      <c r="G15" s="3"/>
      <c r="H15" s="3"/>
      <c r="I15" s="3"/>
    </row>
    <row r="16" spans="1:9" x14ac:dyDescent="0.25">
      <c r="A16" s="3"/>
      <c r="B16" s="3" t="s">
        <v>31</v>
      </c>
      <c r="C16" s="3"/>
      <c r="D16" s="3"/>
      <c r="E16" s="3"/>
      <c r="F16" s="3"/>
      <c r="G16" s="3"/>
      <c r="H16" s="3"/>
      <c r="I16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Normal="100" workbookViewId="0">
      <selection activeCell="E23" sqref="E23"/>
    </sheetView>
  </sheetViews>
  <sheetFormatPr defaultRowHeight="15" x14ac:dyDescent="0.25"/>
  <sheetData>
    <row r="1" spans="2:8" x14ac:dyDescent="0.25">
      <c r="C1" t="s">
        <v>32</v>
      </c>
      <c r="D1" t="s">
        <v>33</v>
      </c>
    </row>
    <row r="2" spans="2:8" x14ac:dyDescent="0.25">
      <c r="C2" s="6">
        <v>0.1</v>
      </c>
      <c r="D2">
        <v>1000</v>
      </c>
    </row>
    <row r="3" spans="2:8" x14ac:dyDescent="0.25">
      <c r="C3" s="6">
        <v>0.2</v>
      </c>
      <c r="D3">
        <v>-1000</v>
      </c>
    </row>
    <row r="5" spans="2:8" x14ac:dyDescent="0.25">
      <c r="B5" t="s">
        <v>33</v>
      </c>
      <c r="C5" s="7"/>
    </row>
    <row r="6" spans="2:8" x14ac:dyDescent="0.25">
      <c r="B6">
        <v>1000</v>
      </c>
      <c r="C6" s="7"/>
      <c r="G6" s="12" t="s">
        <v>34</v>
      </c>
    </row>
    <row r="7" spans="2:8" x14ac:dyDescent="0.25">
      <c r="C7" s="7"/>
    </row>
    <row r="8" spans="2:8" x14ac:dyDescent="0.25">
      <c r="C8" s="7"/>
    </row>
    <row r="9" spans="2:8" x14ac:dyDescent="0.25">
      <c r="C9" s="8"/>
      <c r="D9" s="9"/>
      <c r="E9" s="9"/>
      <c r="F9" s="9"/>
      <c r="G9" s="9"/>
      <c r="H9" t="s">
        <v>32</v>
      </c>
    </row>
    <row r="10" spans="2:8" x14ac:dyDescent="0.25">
      <c r="C10" s="10"/>
      <c r="D10" s="6">
        <v>0.1</v>
      </c>
      <c r="E10" s="11">
        <v>0.15</v>
      </c>
      <c r="F10" s="6">
        <v>0.2</v>
      </c>
    </row>
    <row r="11" spans="2:8" x14ac:dyDescent="0.25">
      <c r="C11" s="7"/>
    </row>
    <row r="12" spans="2:8" x14ac:dyDescent="0.25">
      <c r="C12" s="7"/>
    </row>
    <row r="13" spans="2:8" x14ac:dyDescent="0.25">
      <c r="B13">
        <v>-1000</v>
      </c>
      <c r="C13" s="7"/>
    </row>
    <row r="14" spans="2:8" x14ac:dyDescent="0.25">
      <c r="C14" s="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zoomScaleNormal="100" workbookViewId="0">
      <selection activeCell="H21" sqref="H21"/>
    </sheetView>
  </sheetViews>
  <sheetFormatPr defaultRowHeight="15" x14ac:dyDescent="0.25"/>
  <cols>
    <col min="3" max="3" width="21.85546875" customWidth="1"/>
    <col min="5" max="5" width="20.140625" customWidth="1"/>
  </cols>
  <sheetData>
    <row r="2" spans="3:6" x14ac:dyDescent="0.25">
      <c r="C2" s="9"/>
      <c r="D2" s="9" t="s">
        <v>35</v>
      </c>
      <c r="E2" s="9"/>
      <c r="F2" s="9"/>
    </row>
    <row r="3" spans="3:6" x14ac:dyDescent="0.25">
      <c r="C3" s="14" t="s">
        <v>36</v>
      </c>
      <c r="D3" s="15"/>
      <c r="E3" s="17" t="s">
        <v>37</v>
      </c>
      <c r="F3" s="17"/>
    </row>
    <row r="4" spans="3:6" x14ac:dyDescent="0.25">
      <c r="C4" s="14"/>
      <c r="D4" s="16"/>
      <c r="E4" s="17"/>
      <c r="F4" s="17"/>
    </row>
    <row r="5" spans="3:6" x14ac:dyDescent="0.25">
      <c r="C5" s="20" t="s">
        <v>38</v>
      </c>
      <c r="D5" s="16"/>
      <c r="E5" s="21" t="s">
        <v>39</v>
      </c>
      <c r="F5" s="17"/>
    </row>
    <row r="6" spans="3:6" x14ac:dyDescent="0.25">
      <c r="C6" s="14" t="s">
        <v>40</v>
      </c>
      <c r="D6" s="16"/>
      <c r="E6" s="17"/>
      <c r="F6" s="17"/>
    </row>
    <row r="7" spans="3:6" x14ac:dyDescent="0.25">
      <c r="C7" s="14"/>
      <c r="D7" s="16"/>
      <c r="E7" s="17"/>
      <c r="F7" s="17"/>
    </row>
    <row r="8" spans="3:6" x14ac:dyDescent="0.25">
      <c r="C8" s="14"/>
      <c r="D8" s="16"/>
      <c r="E8" s="17"/>
      <c r="F8" s="17"/>
    </row>
    <row r="9" spans="3:6" x14ac:dyDescent="0.25">
      <c r="C9" s="18" t="s">
        <v>41</v>
      </c>
      <c r="D9" s="19"/>
      <c r="E9" s="18" t="s">
        <v>42</v>
      </c>
      <c r="F9" s="18"/>
    </row>
    <row r="10" spans="3:6" x14ac:dyDescent="0.25">
      <c r="C10" s="18"/>
      <c r="D10" s="22" t="s">
        <v>43</v>
      </c>
      <c r="E10" s="18"/>
      <c r="F10" s="18"/>
    </row>
    <row r="11" spans="3:6" x14ac:dyDescent="0.25">
      <c r="D11" s="1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N23" sqref="N23"/>
    </sheetView>
  </sheetViews>
  <sheetFormatPr defaultRowHeight="15" x14ac:dyDescent="0.25"/>
  <cols>
    <col min="1" max="1" width="17" customWidth="1"/>
    <col min="3" max="3" width="8" customWidth="1"/>
  </cols>
  <sheetData>
    <row r="1" spans="1:10" x14ac:dyDescent="0.25">
      <c r="B1" t="s">
        <v>44</v>
      </c>
      <c r="D1" t="s">
        <v>45</v>
      </c>
    </row>
    <row r="2" spans="1:10" x14ac:dyDescent="0.25">
      <c r="B2">
        <v>2021</v>
      </c>
      <c r="C2" s="23">
        <v>2022</v>
      </c>
      <c r="D2" s="23">
        <v>2023</v>
      </c>
      <c r="E2" s="23">
        <v>2024</v>
      </c>
      <c r="F2" s="23">
        <v>2025</v>
      </c>
      <c r="G2" s="23">
        <v>2026</v>
      </c>
      <c r="H2" s="23"/>
      <c r="I2" s="23"/>
      <c r="J2" s="23"/>
    </row>
    <row r="3" spans="1:10" x14ac:dyDescent="0.25">
      <c r="A3" t="s">
        <v>36</v>
      </c>
      <c r="B3">
        <v>2469</v>
      </c>
      <c r="C3">
        <f>B3+128</f>
        <v>2597</v>
      </c>
      <c r="D3">
        <f>C3+271</f>
        <v>2868</v>
      </c>
      <c r="E3">
        <f>D3+361</f>
        <v>3229</v>
      </c>
      <c r="F3">
        <f>E3+456</f>
        <v>3685</v>
      </c>
      <c r="G3">
        <f>F3+554</f>
        <v>4239</v>
      </c>
    </row>
    <row r="4" spans="1:10" x14ac:dyDescent="0.25">
      <c r="A4" t="s">
        <v>46</v>
      </c>
      <c r="B4">
        <v>6000</v>
      </c>
      <c r="C4">
        <v>4800</v>
      </c>
      <c r="D4">
        <v>3600</v>
      </c>
      <c r="E4">
        <v>2400</v>
      </c>
      <c r="F4">
        <v>1200</v>
      </c>
      <c r="G4">
        <v>0</v>
      </c>
    </row>
    <row r="5" spans="1:10" ht="15.75" thickBot="1" x14ac:dyDescent="0.3">
      <c r="A5" t="s">
        <v>47</v>
      </c>
      <c r="B5" s="25">
        <f>B3+B4</f>
        <v>8469</v>
      </c>
      <c r="C5" s="25">
        <f t="shared" ref="C5:G5" si="0">C3+C4</f>
        <v>7397</v>
      </c>
      <c r="D5" s="25">
        <f t="shared" si="0"/>
        <v>6468</v>
      </c>
      <c r="E5" s="25">
        <f t="shared" si="0"/>
        <v>5629</v>
      </c>
      <c r="F5" s="25">
        <f t="shared" si="0"/>
        <v>4885</v>
      </c>
      <c r="G5" s="25">
        <f t="shared" si="0"/>
        <v>4239</v>
      </c>
    </row>
    <row r="7" spans="1:10" x14ac:dyDescent="0.25">
      <c r="A7" t="s">
        <v>48</v>
      </c>
      <c r="C7" s="26">
        <f>C3/C5</f>
        <v>0.35108827903204004</v>
      </c>
      <c r="D7" s="26">
        <f t="shared" ref="D7:G7" si="1">D3/D5</f>
        <v>0.44341372912801486</v>
      </c>
      <c r="E7" s="26">
        <f t="shared" si="1"/>
        <v>0.57363652513767982</v>
      </c>
      <c r="F7" s="26">
        <f t="shared" si="1"/>
        <v>0.75435005117707266</v>
      </c>
      <c r="G7" s="26">
        <f t="shared" si="1"/>
        <v>1</v>
      </c>
    </row>
    <row r="8" spans="1:10" x14ac:dyDescent="0.25">
      <c r="A8" t="s">
        <v>49</v>
      </c>
      <c r="C8" s="26">
        <f>C4/C5</f>
        <v>0.64891172096796002</v>
      </c>
      <c r="D8" s="26">
        <f t="shared" ref="D8:G8" si="2">D4/D5</f>
        <v>0.5565862708719852</v>
      </c>
      <c r="E8" s="26">
        <f t="shared" si="2"/>
        <v>0.42636347486232012</v>
      </c>
      <c r="F8" s="26">
        <f t="shared" si="2"/>
        <v>0.24564994882292732</v>
      </c>
      <c r="G8" s="26">
        <f t="shared" si="2"/>
        <v>0</v>
      </c>
    </row>
    <row r="10" spans="1:10" x14ac:dyDescent="0.25">
      <c r="A10" t="s">
        <v>50</v>
      </c>
      <c r="C10" s="26">
        <f>6.7%+(7%*C26)</f>
        <v>9.5396994097376231E-2</v>
      </c>
      <c r="D10" s="26">
        <f t="shared" ref="D10:G10" si="3">6.7%+(7%*D26)</f>
        <v>9.019461363275251E-2</v>
      </c>
      <c r="E10" s="26">
        <f t="shared" si="3"/>
        <v>8.5703570490530831E-2</v>
      </c>
      <c r="F10" s="26">
        <f t="shared" si="3"/>
        <v>8.2040147364443608E-2</v>
      </c>
      <c r="G10" s="26">
        <f t="shared" si="3"/>
        <v>7.9183544303797468E-2</v>
      </c>
    </row>
    <row r="11" spans="1:10" x14ac:dyDescent="0.25">
      <c r="A11" t="s">
        <v>51</v>
      </c>
      <c r="C11" s="26">
        <f>8%*(1- 0.28)</f>
        <v>5.7599999999999998E-2</v>
      </c>
      <c r="D11" s="26">
        <f t="shared" ref="D11:G11" si="4">8%*(1- 0.28)</f>
        <v>5.7599999999999998E-2</v>
      </c>
      <c r="E11" s="26">
        <f t="shared" si="4"/>
        <v>5.7599999999999998E-2</v>
      </c>
      <c r="F11" s="26">
        <f t="shared" si="4"/>
        <v>5.7599999999999998E-2</v>
      </c>
      <c r="G11" s="26">
        <f t="shared" si="4"/>
        <v>5.7599999999999998E-2</v>
      </c>
    </row>
    <row r="13" spans="1:10" x14ac:dyDescent="0.25">
      <c r="A13" t="s">
        <v>52</v>
      </c>
      <c r="C13" s="33">
        <f>(C7*C10)+(C8*C11)</f>
        <v>7.0870081610232005E-2</v>
      </c>
      <c r="D13" s="33">
        <f t="shared" ref="D13:G13" si="5">(D7*D10)+(D8*D11)</f>
        <v>7.2052899180385627E-2</v>
      </c>
      <c r="E13" s="33">
        <f t="shared" si="5"/>
        <v>7.3721234520149934E-2</v>
      </c>
      <c r="F13" s="33">
        <f t="shared" si="5"/>
        <v>7.603642641514323E-2</v>
      </c>
      <c r="G13" s="33">
        <f t="shared" si="5"/>
        <v>7.9183544303797468E-2</v>
      </c>
    </row>
    <row r="16" spans="1:10" x14ac:dyDescent="0.25">
      <c r="A16" s="27" t="s">
        <v>53</v>
      </c>
      <c r="D16" t="s">
        <v>54</v>
      </c>
      <c r="E16" t="s">
        <v>55</v>
      </c>
    </row>
    <row r="17" spans="1:7" x14ac:dyDescent="0.25">
      <c r="A17" t="s">
        <v>56</v>
      </c>
      <c r="B17">
        <v>0.55000000000000004</v>
      </c>
      <c r="E17" t="s">
        <v>57</v>
      </c>
    </row>
    <row r="18" spans="1:7" x14ac:dyDescent="0.25">
      <c r="A18" t="s">
        <v>58</v>
      </c>
      <c r="B18" s="24" t="s">
        <v>59</v>
      </c>
    </row>
    <row r="19" spans="1:7" x14ac:dyDescent="0.25">
      <c r="C19" s="23">
        <v>2022</v>
      </c>
      <c r="D19" s="23">
        <v>2023</v>
      </c>
      <c r="E19" s="23">
        <v>2024</v>
      </c>
      <c r="F19" s="23">
        <v>2025</v>
      </c>
      <c r="G19" s="23">
        <v>2026</v>
      </c>
    </row>
    <row r="20" spans="1:7" x14ac:dyDescent="0.25">
      <c r="A20" s="1" t="s">
        <v>60</v>
      </c>
      <c r="B20" s="1"/>
      <c r="C20" s="1">
        <v>0.55000000000000004</v>
      </c>
      <c r="D20" s="1">
        <v>0.55000000000000004</v>
      </c>
      <c r="E20" s="1">
        <v>0.55000000000000004</v>
      </c>
      <c r="F20" s="1">
        <v>0.55000000000000004</v>
      </c>
      <c r="G20" s="1">
        <v>0.55000000000000004</v>
      </c>
    </row>
    <row r="21" spans="1:7" x14ac:dyDescent="0.25">
      <c r="A21" s="31" t="s">
        <v>61</v>
      </c>
      <c r="B21" s="31"/>
      <c r="C21" s="30">
        <v>0.25</v>
      </c>
      <c r="D21" s="30">
        <v>0.25</v>
      </c>
      <c r="E21" s="30">
        <v>0.25</v>
      </c>
      <c r="F21" s="30">
        <v>0.25</v>
      </c>
      <c r="G21" s="30">
        <v>0.25</v>
      </c>
    </row>
    <row r="22" spans="1:7" x14ac:dyDescent="0.25">
      <c r="A22" s="31" t="s">
        <v>62</v>
      </c>
      <c r="B22" s="31"/>
      <c r="C22" s="30">
        <v>0.75</v>
      </c>
      <c r="D22" s="30">
        <v>0.75</v>
      </c>
      <c r="E22" s="30">
        <v>0.75</v>
      </c>
      <c r="F22" s="30">
        <v>0.75</v>
      </c>
      <c r="G22" s="30">
        <v>0.75</v>
      </c>
    </row>
    <row r="23" spans="1:7" x14ac:dyDescent="0.25">
      <c r="A23" s="1" t="s">
        <v>63</v>
      </c>
      <c r="B23" s="1"/>
      <c r="C23" s="29">
        <f>C20*(C21/(C21+C22*(1-0.28)))</f>
        <v>0.17405063291139239</v>
      </c>
      <c r="D23" s="29">
        <f t="shared" ref="D23:G23" si="6">D20*(D21/(D21+D22*(1-0.28)))</f>
        <v>0.17405063291139239</v>
      </c>
      <c r="E23" s="29">
        <f t="shared" si="6"/>
        <v>0.17405063291139239</v>
      </c>
      <c r="F23" s="29">
        <f t="shared" si="6"/>
        <v>0.17405063291139239</v>
      </c>
      <c r="G23" s="29">
        <f t="shared" si="6"/>
        <v>0.17405063291139239</v>
      </c>
    </row>
    <row r="24" spans="1:7" x14ac:dyDescent="0.25">
      <c r="A24" s="31" t="s">
        <v>64</v>
      </c>
      <c r="C24" s="30">
        <f>C7</f>
        <v>0.35108827903204004</v>
      </c>
      <c r="D24" s="30">
        <f t="shared" ref="D24:G25" si="7">D7</f>
        <v>0.44341372912801486</v>
      </c>
      <c r="E24" s="30">
        <f t="shared" si="7"/>
        <v>0.57363652513767982</v>
      </c>
      <c r="F24" s="30">
        <f t="shared" si="7"/>
        <v>0.75435005117707266</v>
      </c>
      <c r="G24" s="30">
        <f t="shared" si="7"/>
        <v>1</v>
      </c>
    </row>
    <row r="25" spans="1:7" x14ac:dyDescent="0.25">
      <c r="A25" s="31" t="s">
        <v>65</v>
      </c>
      <c r="C25" s="30">
        <f>C8</f>
        <v>0.64891172096796002</v>
      </c>
      <c r="D25" s="30">
        <f t="shared" si="7"/>
        <v>0.5565862708719852</v>
      </c>
      <c r="E25" s="30">
        <f t="shared" si="7"/>
        <v>0.42636347486232012</v>
      </c>
      <c r="F25" s="30">
        <f t="shared" si="7"/>
        <v>0.24564994882292732</v>
      </c>
      <c r="G25" s="30">
        <f t="shared" si="7"/>
        <v>0</v>
      </c>
    </row>
    <row r="26" spans="1:7" x14ac:dyDescent="0.25">
      <c r="A26" s="1" t="s">
        <v>66</v>
      </c>
      <c r="B26" s="1"/>
      <c r="C26" s="32">
        <f>C23/(C24/(C24+C25*(1-0.28)))</f>
        <v>0.40567134424823181</v>
      </c>
      <c r="D26" s="32">
        <f t="shared" ref="D26:G26" si="8">D23/(D24/(D24+D25*(1-0.28)))</f>
        <v>0.3313516233250357</v>
      </c>
      <c r="E26" s="32">
        <f t="shared" si="8"/>
        <v>0.26719386415044039</v>
      </c>
      <c r="F26" s="32">
        <f t="shared" si="8"/>
        <v>0.21485924806348003</v>
      </c>
      <c r="G26" s="32">
        <f t="shared" si="8"/>
        <v>0.17405063291139239</v>
      </c>
    </row>
    <row r="30" spans="1:7" x14ac:dyDescent="0.25">
      <c r="A30" s="12" t="s">
        <v>67</v>
      </c>
      <c r="B30" s="12"/>
      <c r="C30" s="28" t="s">
        <v>68</v>
      </c>
    </row>
    <row r="31" spans="1:7" x14ac:dyDescent="0.25">
      <c r="A31" s="12"/>
      <c r="B31" s="12"/>
      <c r="C31" s="12" t="s">
        <v>69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4" ma:contentTypeDescription="Create a new document." ma:contentTypeScope="" ma:versionID="a8055434be27675d28d0c70af85adc72">
  <xsd:schema xmlns:xsd="http://www.w3.org/2001/XMLSchema" xmlns:xs="http://www.w3.org/2001/XMLSchema" xmlns:p="http://schemas.microsoft.com/office/2006/metadata/properties" xmlns:ns2="de320c11-4aae-4930-ad8f-2b8d6a1fffae" targetNamespace="http://schemas.microsoft.com/office/2006/metadata/properties" ma:root="true" ma:fieldsID="54449ecc4cea86ebb7d04587ecd2fb73" ns2:_="">
    <xsd:import namespace="de320c11-4aae-4930-ad8f-2b8d6a1ff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F9600-09AA-404E-AB44-34E28E098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A816E0-25AF-4609-B70F-922929877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June 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Anthony</dc:creator>
  <cp:keywords/>
  <dc:description/>
  <cp:lastModifiedBy>Amali</cp:lastModifiedBy>
  <cp:revision/>
  <dcterms:created xsi:type="dcterms:W3CDTF">2022-10-17T15:11:29Z</dcterms:created>
  <dcterms:modified xsi:type="dcterms:W3CDTF">2022-11-17T09:00:44Z</dcterms:modified>
  <cp:category/>
  <cp:contentStatus/>
</cp:coreProperties>
</file>