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TAX\Set 05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D24" i="3"/>
  <c r="D84" i="3"/>
  <c r="C62" i="3"/>
  <c r="D62" i="3" s="1"/>
  <c r="D63" i="3" s="1"/>
  <c r="C35" i="3" s="1"/>
  <c r="D76" i="3"/>
  <c r="D75" i="3"/>
  <c r="C42" i="3"/>
  <c r="D95" i="3"/>
  <c r="D88" i="3"/>
  <c r="C19" i="3" s="1"/>
  <c r="D19" i="3" s="1"/>
  <c r="D92" i="3"/>
  <c r="D58" i="2"/>
  <c r="D57" i="2"/>
  <c r="D56" i="2"/>
  <c r="D59" i="2" s="1"/>
  <c r="D38" i="2" s="1"/>
  <c r="C51" i="2"/>
  <c r="C34" i="2" s="1"/>
  <c r="C36" i="2"/>
  <c r="D25" i="2"/>
  <c r="C18" i="2"/>
  <c r="C10" i="2"/>
  <c r="C25" i="2" s="1"/>
  <c r="C27" i="2" s="1"/>
  <c r="C65" i="2" s="1"/>
  <c r="C28" i="2" l="1"/>
  <c r="D36" i="2"/>
  <c r="D39" i="2"/>
  <c r="D63" i="2" s="1"/>
  <c r="D65" i="2" s="1"/>
  <c r="C53" i="3"/>
  <c r="D97" i="3"/>
  <c r="D6" i="3" s="1"/>
  <c r="C20" i="3" s="1"/>
  <c r="D20" i="3" s="1"/>
  <c r="D77" i="3"/>
  <c r="D47" i="3" s="1"/>
  <c r="D53" i="3" s="1"/>
  <c r="C54" i="3" s="1"/>
  <c r="D4" i="3" s="1"/>
  <c r="D23" i="1"/>
  <c r="D8" i="1"/>
  <c r="D9" i="1"/>
  <c r="B7" i="1"/>
  <c r="D6" i="1"/>
  <c r="D7" i="1" l="1"/>
  <c r="D12" i="1" s="1"/>
  <c r="B11" i="1"/>
  <c r="D68" i="2"/>
  <c r="D70" i="2" s="1"/>
  <c r="D72" i="2" s="1"/>
  <c r="D8" i="3"/>
  <c r="D14" i="3" s="1"/>
  <c r="C18" i="3"/>
  <c r="D18" i="3" s="1"/>
  <c r="D21" i="3" s="1"/>
  <c r="D26" i="3" s="1"/>
  <c r="B17" i="1" l="1"/>
  <c r="B18" i="1" s="1"/>
  <c r="B20" i="1" s="1"/>
  <c r="D20" i="1" s="1"/>
  <c r="D21" i="1"/>
  <c r="D24" i="1" s="1"/>
</calcChain>
</file>

<file path=xl/sharedStrings.xml><?xml version="1.0" encoding="utf-8"?>
<sst xmlns="http://schemas.openxmlformats.org/spreadsheetml/2006/main" count="169" uniqueCount="159">
  <si>
    <t>ETHICAL CONSULTANCY (PVT) LTD</t>
  </si>
  <si>
    <t>VAT COMPUTATION FOR THE QUARTER ENDED 31ST MARCH 2021</t>
  </si>
  <si>
    <t>OUTPUT VAT</t>
  </si>
  <si>
    <t>Description</t>
  </si>
  <si>
    <t>Value of supplies Rs. '000</t>
  </si>
  <si>
    <t>Rate</t>
  </si>
  <si>
    <t>VAT amount     Rs. '000</t>
  </si>
  <si>
    <t>Fees from local clients - registered for VAT</t>
  </si>
  <si>
    <t>Fees from local clients - not registered for VAT</t>
  </si>
  <si>
    <t>Sale of fixed assets</t>
  </si>
  <si>
    <t>Fees from foreign clients - utilised outside Sri Lanka in USD</t>
  </si>
  <si>
    <t>Fees from foreign clients - utilised outside Sri Lanka in LKR</t>
  </si>
  <si>
    <t>Exempt</t>
  </si>
  <si>
    <t>Total supplies</t>
  </si>
  <si>
    <t>Total Output VAT</t>
  </si>
  <si>
    <t>INPUT VAT</t>
  </si>
  <si>
    <t>Local purchases</t>
  </si>
  <si>
    <t>Less: Disallowed VAT</t>
  </si>
  <si>
    <t>Relating to exempt supply</t>
  </si>
  <si>
    <t>Deductible input VAT</t>
  </si>
  <si>
    <t>Unabsorbed input VAT b/f</t>
  </si>
  <si>
    <t>Total Deductible input VAT</t>
  </si>
  <si>
    <t>VAT payable</t>
  </si>
  <si>
    <t>Less: Tax credits</t>
  </si>
  <si>
    <t>Monthly payments</t>
  </si>
  <si>
    <t>Balance VAT payable</t>
  </si>
  <si>
    <t>QUICK FINANCE PLC</t>
  </si>
  <si>
    <t>CALCULATION OF VAT ON FINANCIAL SERVICES</t>
  </si>
  <si>
    <t>FOR 31ST MARCH 2021</t>
  </si>
  <si>
    <t xml:space="preserve">TOURNOVER ALLOCATION </t>
  </si>
  <si>
    <t>Fiancial services R. '000</t>
  </si>
  <si>
    <t>Non-financial services Rs. '000</t>
  </si>
  <si>
    <t>Interest Income</t>
  </si>
  <si>
    <t>On Easy payment</t>
  </si>
  <si>
    <t>On hire purchases</t>
  </si>
  <si>
    <t>On leases</t>
  </si>
  <si>
    <t>On treasury bills</t>
  </si>
  <si>
    <t>On term deposits</t>
  </si>
  <si>
    <t>On mortgage loans</t>
  </si>
  <si>
    <t>On personal loans</t>
  </si>
  <si>
    <t>Related party loans</t>
  </si>
  <si>
    <t>On team loans</t>
  </si>
  <si>
    <t>On vehicle loans</t>
  </si>
  <si>
    <t>Overdue Interest</t>
  </si>
  <si>
    <t>Other operating Income</t>
  </si>
  <si>
    <t>Commission Income</t>
  </si>
  <si>
    <t>Gain from land sales</t>
  </si>
  <si>
    <t>Documentation charges</t>
  </si>
  <si>
    <t>Rent income</t>
  </si>
  <si>
    <t>TOTAL INCOME</t>
  </si>
  <si>
    <t>From financial services</t>
  </si>
  <si>
    <t>From non-financial services</t>
  </si>
  <si>
    <t>Calculation of total value addition</t>
  </si>
  <si>
    <t>Profit before tax</t>
  </si>
  <si>
    <t>Add:</t>
  </si>
  <si>
    <t>Emoluments payable</t>
  </si>
  <si>
    <t>Note 1</t>
  </si>
  <si>
    <t>Book depreciation</t>
  </si>
  <si>
    <t>VAT charged to the profit and loss</t>
  </si>
  <si>
    <t>Less:</t>
  </si>
  <si>
    <t>Economic depreciation</t>
  </si>
  <si>
    <t>Note 2</t>
  </si>
  <si>
    <t>TOTAL VALUE ADDITION</t>
  </si>
  <si>
    <t>Note 1 : Emoluments payable</t>
  </si>
  <si>
    <t>EPF and ETF</t>
  </si>
  <si>
    <t>Gratuity</t>
  </si>
  <si>
    <t>Staff salaries</t>
  </si>
  <si>
    <t>Staff allowances</t>
  </si>
  <si>
    <t>Staff incentives</t>
  </si>
  <si>
    <t>Director's fee</t>
  </si>
  <si>
    <t>Staff medical and accident insurance</t>
  </si>
  <si>
    <t>Economic Depreciation</t>
  </si>
  <si>
    <t>Note 2 : Economic depreciation</t>
  </si>
  <si>
    <t>ED for the previous year</t>
  </si>
  <si>
    <t>Add: Additions during the year</t>
  </si>
  <si>
    <t>Cost</t>
  </si>
  <si>
    <t>Furniture &amp; fittings</t>
  </si>
  <si>
    <t>Office equipment</t>
  </si>
  <si>
    <t>Software</t>
  </si>
  <si>
    <t>Calculation of value addition attributable to financial services</t>
  </si>
  <si>
    <t>Total Value addition</t>
  </si>
  <si>
    <t>Value addition attributable to financial services</t>
  </si>
  <si>
    <t xml:space="preserve">Less: </t>
  </si>
  <si>
    <t>VAT included in value addition attributable to FS</t>
  </si>
  <si>
    <t>Value addition without VAT on FS</t>
  </si>
  <si>
    <t xml:space="preserve">VAT payable </t>
  </si>
  <si>
    <t>@ 15%</t>
  </si>
  <si>
    <t>MSG Packaging (Pvt) Ltd</t>
  </si>
  <si>
    <t>Income tax computation for the year of assessment 2021/22</t>
  </si>
  <si>
    <t>BUSINESS INCOME</t>
  </si>
  <si>
    <t>INVESTMENT INCOME</t>
  </si>
  <si>
    <t>ASSESSABLE INCOME</t>
  </si>
  <si>
    <t>Less: Qualifying payments</t>
  </si>
  <si>
    <t xml:space="preserve">Donation to Govt. Hospital </t>
  </si>
  <si>
    <t>Donation to approved charity</t>
  </si>
  <si>
    <t>(lower of 1/5 of taxable income or Rs. 500k)</t>
  </si>
  <si>
    <t>TAXABLE INCOME</t>
  </si>
  <si>
    <t>Income tax liability</t>
  </si>
  <si>
    <t xml:space="preserve">On manufacturing </t>
  </si>
  <si>
    <t>@ 18%</t>
  </si>
  <si>
    <t>Dividend income</t>
  </si>
  <si>
    <t>@ 14%</t>
  </si>
  <si>
    <t>On investment income</t>
  </si>
  <si>
    <t>@ 24%</t>
  </si>
  <si>
    <t>Total income tax payable</t>
  </si>
  <si>
    <t>Self assessment taxes paid</t>
  </si>
  <si>
    <t>Balance tax payable</t>
  </si>
  <si>
    <t>NOTE 1 : BUSINESS INCOME</t>
  </si>
  <si>
    <t xml:space="preserve">Rs. </t>
  </si>
  <si>
    <t>(+)</t>
  </si>
  <si>
    <t>(-)</t>
  </si>
  <si>
    <t>Profit from sale of motor lorry</t>
  </si>
  <si>
    <t>Tax profit on sale of motor lorry</t>
  </si>
  <si>
    <t>Note 1.1.</t>
  </si>
  <si>
    <t>Insurance receipt</t>
  </si>
  <si>
    <t>Tax profit on old van</t>
  </si>
  <si>
    <t xml:space="preserve">Note 1.4. </t>
  </si>
  <si>
    <t>Dividend received - considered as investment income</t>
  </si>
  <si>
    <t>Ground rent received - considered as investment income</t>
  </si>
  <si>
    <t>Interest income - considered as investment income</t>
  </si>
  <si>
    <t>Entertainment expenditure other than allowance paid to executives (since the invidividual will be paying tax on their employment income for this allowance)</t>
  </si>
  <si>
    <t>Non-refundable key money - relates to investment income</t>
  </si>
  <si>
    <t>Loss on sale of air conditioner</t>
  </si>
  <si>
    <t>Tax loss on sale of air conditioner</t>
  </si>
  <si>
    <t>Note 1.2.</t>
  </si>
  <si>
    <t>Depreciation</t>
  </si>
  <si>
    <t>Capital allowance</t>
  </si>
  <si>
    <t>Note 1.3.</t>
  </si>
  <si>
    <t>Foreign travel expenses - prospective customers - not incurred in the production of income since no international sales</t>
  </si>
  <si>
    <t>Foeign travel - for new machinery for new business - since new business has not commenced not incurred in the production of income</t>
  </si>
  <si>
    <t>Donations</t>
  </si>
  <si>
    <t>Advertising expenses - deductible s. 15</t>
  </si>
  <si>
    <t>Tax paid for directors - disallowed - s. 10</t>
  </si>
  <si>
    <t>ASSESSABLE INCOME FROM BUSINESS</t>
  </si>
  <si>
    <t>Note 1.1. Sale of motor lorry</t>
  </si>
  <si>
    <t>Sale proceeds</t>
  </si>
  <si>
    <t>Less: Tax W.D.V.</t>
  </si>
  <si>
    <t>Less: Capital Allowances claimed</t>
  </si>
  <si>
    <t>Assessable charge</t>
  </si>
  <si>
    <t>Note 1.2. Sale of air conditioner</t>
  </si>
  <si>
    <t xml:space="preserve">AC fixed at finance director's house. Domestic expense. Therefore tax profit of loss cannot be </t>
  </si>
  <si>
    <t>considered for the income tax computation.</t>
  </si>
  <si>
    <t>Note 1.3. Capital Allowances</t>
  </si>
  <si>
    <t>WIP Buidling - no capitall allowance since asset is not used in the production of income</t>
  </si>
  <si>
    <t>Furniture - new building - asset not used</t>
  </si>
  <si>
    <t>No. of years</t>
  </si>
  <si>
    <t>Capital Allowance</t>
  </si>
  <si>
    <t>Van</t>
  </si>
  <si>
    <t>Computers</t>
  </si>
  <si>
    <t>Note 1.4.</t>
  </si>
  <si>
    <t xml:space="preserve">Assumed the tax W.D.V. of the old van was Nil. </t>
  </si>
  <si>
    <t>Sale proceed</t>
  </si>
  <si>
    <t>Less : Tax W.D.V.</t>
  </si>
  <si>
    <t>NOTE 2 : INVESTMENT INCOME</t>
  </si>
  <si>
    <t>Dividend Income - local companies</t>
  </si>
  <si>
    <t>Dividend Income - foreign companies - exempt</t>
  </si>
  <si>
    <t>(assumed that more than 10% of the foreign companies shares are held by MSG Packaging)</t>
  </si>
  <si>
    <t>(non-refundable keymoney not deducted since it is not incurred)</t>
  </si>
  <si>
    <t>ASSESSABLE INCOME FROM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</si>
</sst>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u/>
      <sz val="12"/>
      <color theme="1"/>
      <name val="Trebuchet MS"/>
      <family val="2"/>
    </font>
    <font>
      <i/>
      <u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9" fontId="0" fillId="0" borderId="0" xfId="2" applyFont="1"/>
    <xf numFmtId="0" fontId="0" fillId="0" borderId="0" xfId="0" applyAlignment="1">
      <alignment wrapText="1"/>
    </xf>
    <xf numFmtId="43" fontId="0" fillId="0" borderId="0" xfId="1" applyFont="1" applyAlignment="1">
      <alignment horizontal="center" wrapText="1"/>
    </xf>
    <xf numFmtId="43" fontId="2" fillId="0" borderId="0" xfId="1" applyFont="1"/>
    <xf numFmtId="43" fontId="2" fillId="0" borderId="1" xfId="1" applyFont="1" applyBorder="1"/>
    <xf numFmtId="43" fontId="0" fillId="0" borderId="2" xfId="1" applyFont="1" applyBorder="1"/>
    <xf numFmtId="0" fontId="2" fillId="0" borderId="0" xfId="0" applyFont="1" applyAlignment="1">
      <alignment wrapText="1"/>
    </xf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Alignment="1">
      <alignment horizontal="center" wrapText="1"/>
    </xf>
    <xf numFmtId="164" fontId="2" fillId="0" borderId="0" xfId="1" applyNumberFormat="1" applyFont="1"/>
    <xf numFmtId="164" fontId="2" fillId="0" borderId="1" xfId="1" applyNumberFormat="1" applyFont="1" applyBorder="1"/>
    <xf numFmtId="0" fontId="3" fillId="0" borderId="0" xfId="0" applyFont="1"/>
    <xf numFmtId="10" fontId="0" fillId="0" borderId="0" xfId="0" applyNumberFormat="1"/>
    <xf numFmtId="9" fontId="0" fillId="0" borderId="0" xfId="0" applyNumberFormat="1"/>
    <xf numFmtId="0" fontId="0" fillId="0" borderId="0" xfId="0" quotePrefix="1"/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1" fillId="0" borderId="0" xfId="1" applyNumberFormat="1" applyFont="1" applyBorder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0" fillId="0" borderId="0" xfId="1" applyNumberFormat="1" applyFont="1" applyFill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266699</xdr:colOff>
      <xdr:row>9</xdr:row>
      <xdr:rowOff>533400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352424</xdr:colOff>
      <xdr:row>15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466724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24" sqref="G24"/>
    </sheetView>
  </sheetViews>
  <sheetFormatPr defaultRowHeight="18" x14ac:dyDescent="0.35"/>
  <cols>
    <col min="1" max="1" width="26.75" customWidth="1"/>
    <col min="2" max="2" width="18.625" style="1" customWidth="1"/>
    <col min="3" max="3" width="8.75" style="2"/>
    <col min="4" max="4" width="16" style="1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4" spans="1:4" x14ac:dyDescent="0.35">
      <c r="A4" t="s">
        <v>2</v>
      </c>
    </row>
    <row r="5" spans="1:4" ht="36" x14ac:dyDescent="0.35">
      <c r="A5" t="s">
        <v>3</v>
      </c>
      <c r="B5" s="4" t="s">
        <v>4</v>
      </c>
      <c r="C5" s="2" t="s">
        <v>5</v>
      </c>
      <c r="D5" s="4" t="s">
        <v>6</v>
      </c>
    </row>
    <row r="6" spans="1:4" ht="36" x14ac:dyDescent="0.35">
      <c r="A6" s="3" t="s">
        <v>7</v>
      </c>
      <c r="B6" s="1">
        <v>147200</v>
      </c>
      <c r="C6" s="2">
        <v>0.08</v>
      </c>
      <c r="D6" s="1">
        <f>B6*C6</f>
        <v>11776</v>
      </c>
    </row>
    <row r="7" spans="1:4" ht="36" x14ac:dyDescent="0.35">
      <c r="A7" s="3" t="s">
        <v>8</v>
      </c>
      <c r="B7" s="1">
        <f>32600/108*100</f>
        <v>30185.185185185186</v>
      </c>
      <c r="C7" s="2">
        <v>0.08</v>
      </c>
      <c r="D7" s="1">
        <f>B7*C7</f>
        <v>2414.8148148148148</v>
      </c>
    </row>
    <row r="8" spans="1:4" x14ac:dyDescent="0.35">
      <c r="A8" s="3" t="s">
        <v>9</v>
      </c>
      <c r="B8" s="1">
        <v>2100</v>
      </c>
      <c r="C8" s="2">
        <v>0.08</v>
      </c>
      <c r="D8" s="1">
        <f>B8*C8</f>
        <v>168</v>
      </c>
    </row>
    <row r="9" spans="1:4" ht="54" x14ac:dyDescent="0.35">
      <c r="A9" s="3" t="s">
        <v>10</v>
      </c>
      <c r="B9" s="1">
        <v>21000</v>
      </c>
      <c r="C9" s="2">
        <v>0</v>
      </c>
      <c r="D9" s="1">
        <f>B9*C9</f>
        <v>0</v>
      </c>
    </row>
    <row r="10" spans="1:4" ht="54" x14ac:dyDescent="0.35">
      <c r="A10" s="3" t="s">
        <v>11</v>
      </c>
      <c r="B10" s="1">
        <v>14200</v>
      </c>
      <c r="C10" s="2" t="s">
        <v>12</v>
      </c>
      <c r="D10" s="1">
        <v>0</v>
      </c>
    </row>
    <row r="11" spans="1:4" ht="18.75" thickBot="1" x14ac:dyDescent="0.4">
      <c r="A11" s="3" t="s">
        <v>13</v>
      </c>
      <c r="B11" s="6">
        <f>SUM(B6:B10)</f>
        <v>214685.1851851852</v>
      </c>
    </row>
    <row r="12" spans="1:4" ht="18.75" thickTop="1" x14ac:dyDescent="0.35">
      <c r="A12" s="3" t="s">
        <v>14</v>
      </c>
      <c r="D12" s="5">
        <f>SUM(D6:D11)</f>
        <v>14358.814814814814</v>
      </c>
    </row>
    <row r="14" spans="1:4" x14ac:dyDescent="0.35">
      <c r="A14" s="3" t="s">
        <v>15</v>
      </c>
    </row>
    <row r="15" spans="1:4" x14ac:dyDescent="0.35">
      <c r="A15" s="3" t="s">
        <v>16</v>
      </c>
      <c r="B15" s="1">
        <v>5750</v>
      </c>
    </row>
    <row r="16" spans="1:4" x14ac:dyDescent="0.35">
      <c r="A16" s="3" t="s">
        <v>17</v>
      </c>
    </row>
    <row r="17" spans="1:4" x14ac:dyDescent="0.35">
      <c r="A17" s="3" t="s">
        <v>18</v>
      </c>
      <c r="B17" s="7">
        <f>-B15/B11*B10</f>
        <v>-380.32433364961616</v>
      </c>
    </row>
    <row r="18" spans="1:4" x14ac:dyDescent="0.35">
      <c r="A18" s="3" t="s">
        <v>19</v>
      </c>
      <c r="B18" s="1">
        <f>SUM(B15:B17)</f>
        <v>5369.6756663503838</v>
      </c>
    </row>
    <row r="19" spans="1:4" x14ac:dyDescent="0.35">
      <c r="A19" s="3" t="s">
        <v>20</v>
      </c>
      <c r="B19" s="7">
        <v>130</v>
      </c>
    </row>
    <row r="20" spans="1:4" x14ac:dyDescent="0.35">
      <c r="A20" s="3" t="s">
        <v>21</v>
      </c>
      <c r="B20" s="1">
        <f>SUM(B18:B19)</f>
        <v>5499.6756663503838</v>
      </c>
      <c r="D20" s="7">
        <f>-B20</f>
        <v>-5499.6756663503838</v>
      </c>
    </row>
    <row r="21" spans="1:4" x14ac:dyDescent="0.35">
      <c r="A21" s="8" t="s">
        <v>22</v>
      </c>
      <c r="D21" s="5">
        <f>SUM(D12:D20)</f>
        <v>8859.13914846443</v>
      </c>
    </row>
    <row r="22" spans="1:4" x14ac:dyDescent="0.35">
      <c r="A22" s="3" t="s">
        <v>23</v>
      </c>
    </row>
    <row r="23" spans="1:4" x14ac:dyDescent="0.35">
      <c r="A23" s="3" t="s">
        <v>24</v>
      </c>
      <c r="D23" s="1">
        <f>-7250</f>
        <v>-7250</v>
      </c>
    </row>
    <row r="24" spans="1:4" ht="18.75" thickBot="1" x14ac:dyDescent="0.4">
      <c r="A24" s="8" t="s">
        <v>25</v>
      </c>
      <c r="D24" s="6">
        <f>SUM(D21:D23)</f>
        <v>1609.13914846443</v>
      </c>
    </row>
    <row r="25" spans="1:4" ht="18.75" thickTop="1" x14ac:dyDescent="0.3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defaultRowHeight="18" x14ac:dyDescent="0.35"/>
  <cols>
    <col min="1" max="1" width="34.75" customWidth="1"/>
    <col min="2" max="2" width="6.75" customWidth="1"/>
    <col min="3" max="4" width="18.25" style="9" customWidth="1"/>
  </cols>
  <sheetData>
    <row r="1" spans="1:4" x14ac:dyDescent="0.35">
      <c r="A1" t="s">
        <v>26</v>
      </c>
    </row>
    <row r="2" spans="1:4" x14ac:dyDescent="0.35">
      <c r="A2" t="s">
        <v>27</v>
      </c>
    </row>
    <row r="3" spans="1:4" x14ac:dyDescent="0.35">
      <c r="A3" t="s">
        <v>28</v>
      </c>
    </row>
    <row r="5" spans="1:4" x14ac:dyDescent="0.35">
      <c r="A5" t="s">
        <v>29</v>
      </c>
    </row>
    <row r="6" spans="1:4" ht="36" x14ac:dyDescent="0.35">
      <c r="C6" s="11" t="s">
        <v>30</v>
      </c>
      <c r="D6" s="11" t="s">
        <v>31</v>
      </c>
    </row>
    <row r="7" spans="1:4" x14ac:dyDescent="0.35">
      <c r="A7" s="10" t="s">
        <v>32</v>
      </c>
    </row>
    <row r="8" spans="1:4" x14ac:dyDescent="0.35">
      <c r="A8" t="s">
        <v>33</v>
      </c>
      <c r="C8" s="9">
        <v>34500</v>
      </c>
    </row>
    <row r="9" spans="1:4" x14ac:dyDescent="0.35">
      <c r="A9" t="s">
        <v>34</v>
      </c>
      <c r="C9" s="9">
        <v>1200</v>
      </c>
    </row>
    <row r="10" spans="1:4" x14ac:dyDescent="0.35">
      <c r="A10" t="s">
        <v>35</v>
      </c>
      <c r="C10" s="9">
        <f>56100-D10</f>
        <v>52000</v>
      </c>
      <c r="D10" s="9">
        <v>4100</v>
      </c>
    </row>
    <row r="11" spans="1:4" x14ac:dyDescent="0.35">
      <c r="A11" t="s">
        <v>36</v>
      </c>
      <c r="C11" s="9">
        <v>3600</v>
      </c>
    </row>
    <row r="12" spans="1:4" x14ac:dyDescent="0.35">
      <c r="A12" t="s">
        <v>37</v>
      </c>
      <c r="C12" s="9">
        <v>7200</v>
      </c>
    </row>
    <row r="13" spans="1:4" x14ac:dyDescent="0.35">
      <c r="A13" t="s">
        <v>38</v>
      </c>
      <c r="C13" s="9">
        <v>47500</v>
      </c>
    </row>
    <row r="14" spans="1:4" x14ac:dyDescent="0.35">
      <c r="A14" t="s">
        <v>39</v>
      </c>
      <c r="C14" s="9">
        <v>5400</v>
      </c>
    </row>
    <row r="15" spans="1:4" x14ac:dyDescent="0.35">
      <c r="A15" t="s">
        <v>40</v>
      </c>
      <c r="C15" s="9">
        <v>1200</v>
      </c>
    </row>
    <row r="16" spans="1:4" x14ac:dyDescent="0.35">
      <c r="A16" t="s">
        <v>41</v>
      </c>
      <c r="C16" s="9">
        <v>42800</v>
      </c>
    </row>
    <row r="17" spans="1:4" x14ac:dyDescent="0.35">
      <c r="A17" t="s">
        <v>42</v>
      </c>
      <c r="C17" s="9">
        <v>15400</v>
      </c>
    </row>
    <row r="18" spans="1:4" x14ac:dyDescent="0.35">
      <c r="A18" t="s">
        <v>43</v>
      </c>
      <c r="C18" s="9">
        <f>8500-D18</f>
        <v>8075</v>
      </c>
      <c r="D18" s="9">
        <v>425</v>
      </c>
    </row>
    <row r="20" spans="1:4" x14ac:dyDescent="0.35">
      <c r="A20" s="10" t="s">
        <v>44</v>
      </c>
    </row>
    <row r="21" spans="1:4" x14ac:dyDescent="0.35">
      <c r="A21" t="s">
        <v>45</v>
      </c>
      <c r="D21" s="9">
        <v>100</v>
      </c>
    </row>
    <row r="22" spans="1:4" x14ac:dyDescent="0.35">
      <c r="A22" t="s">
        <v>46</v>
      </c>
      <c r="D22" s="9">
        <v>11000</v>
      </c>
    </row>
    <row r="23" spans="1:4" x14ac:dyDescent="0.35">
      <c r="A23" t="s">
        <v>47</v>
      </c>
      <c r="D23" s="9">
        <v>5400</v>
      </c>
    </row>
    <row r="24" spans="1:4" x14ac:dyDescent="0.35">
      <c r="A24" t="s">
        <v>48</v>
      </c>
      <c r="D24" s="9">
        <v>12500</v>
      </c>
    </row>
    <row r="25" spans="1:4" ht="18.75" thickBot="1" x14ac:dyDescent="0.4">
      <c r="A25" t="s">
        <v>49</v>
      </c>
      <c r="C25" s="13">
        <f>SUM(C8:C24)</f>
        <v>218875</v>
      </c>
      <c r="D25" s="13">
        <f>SUM(D8:D24)</f>
        <v>33525</v>
      </c>
    </row>
    <row r="26" spans="1:4" ht="18.75" thickTop="1" x14ac:dyDescent="0.35"/>
    <row r="27" spans="1:4" x14ac:dyDescent="0.35">
      <c r="A27" t="s">
        <v>50</v>
      </c>
      <c r="C27" s="2">
        <f>C25/(C25+D25)</f>
        <v>0.86717511885895404</v>
      </c>
    </row>
    <row r="28" spans="1:4" x14ac:dyDescent="0.35">
      <c r="A28" t="s">
        <v>51</v>
      </c>
      <c r="C28" s="2">
        <f>D25/(C25+D25)</f>
        <v>0.13282488114104596</v>
      </c>
    </row>
    <row r="30" spans="1:4" x14ac:dyDescent="0.35">
      <c r="A30" s="14" t="s">
        <v>52</v>
      </c>
    </row>
    <row r="32" spans="1:4" x14ac:dyDescent="0.35">
      <c r="A32" t="s">
        <v>53</v>
      </c>
      <c r="D32" s="9">
        <v>54350</v>
      </c>
    </row>
    <row r="33" spans="1:4" x14ac:dyDescent="0.35">
      <c r="A33" t="s">
        <v>54</v>
      </c>
    </row>
    <row r="34" spans="1:4" x14ac:dyDescent="0.35">
      <c r="A34" t="s">
        <v>55</v>
      </c>
      <c r="B34" t="s">
        <v>56</v>
      </c>
      <c r="C34" s="9">
        <f>C51</f>
        <v>26385</v>
      </c>
    </row>
    <row r="35" spans="1:4" x14ac:dyDescent="0.35">
      <c r="A35" t="s">
        <v>57</v>
      </c>
      <c r="C35" s="9">
        <v>4300</v>
      </c>
    </row>
    <row r="36" spans="1:4" x14ac:dyDescent="0.35">
      <c r="A36" t="s">
        <v>58</v>
      </c>
      <c r="C36" s="9">
        <f>1160+9350</f>
        <v>10510</v>
      </c>
      <c r="D36" s="9">
        <f>SUM(C34:C36)</f>
        <v>41195</v>
      </c>
    </row>
    <row r="37" spans="1:4" x14ac:dyDescent="0.35">
      <c r="A37" t="s">
        <v>59</v>
      </c>
    </row>
    <row r="38" spans="1:4" x14ac:dyDescent="0.35">
      <c r="A38" t="s">
        <v>60</v>
      </c>
      <c r="B38" t="s">
        <v>61</v>
      </c>
      <c r="D38" s="9">
        <f>-D59</f>
        <v>-3570</v>
      </c>
    </row>
    <row r="39" spans="1:4" ht="18.75" thickBot="1" x14ac:dyDescent="0.4">
      <c r="A39" s="10" t="s">
        <v>62</v>
      </c>
      <c r="D39" s="13">
        <f>SUM(D32:D38)</f>
        <v>91975</v>
      </c>
    </row>
    <row r="40" spans="1:4" ht="18.75" thickTop="1" x14ac:dyDescent="0.35"/>
    <row r="43" spans="1:4" x14ac:dyDescent="0.35">
      <c r="A43" s="14" t="s">
        <v>63</v>
      </c>
    </row>
    <row r="44" spans="1:4" x14ac:dyDescent="0.35">
      <c r="A44" t="s">
        <v>64</v>
      </c>
      <c r="C44" s="9">
        <v>1425</v>
      </c>
    </row>
    <row r="45" spans="1:4" x14ac:dyDescent="0.35">
      <c r="A45" t="s">
        <v>65</v>
      </c>
      <c r="C45" s="9">
        <v>900</v>
      </c>
    </row>
    <row r="46" spans="1:4" x14ac:dyDescent="0.35">
      <c r="A46" t="s">
        <v>66</v>
      </c>
      <c r="C46" s="9">
        <v>17500</v>
      </c>
    </row>
    <row r="47" spans="1:4" x14ac:dyDescent="0.35">
      <c r="A47" t="s">
        <v>67</v>
      </c>
      <c r="C47" s="9">
        <v>1500</v>
      </c>
    </row>
    <row r="48" spans="1:4" x14ac:dyDescent="0.35">
      <c r="A48" t="s">
        <v>68</v>
      </c>
      <c r="C48" s="9">
        <v>210</v>
      </c>
    </row>
    <row r="49" spans="1:4" x14ac:dyDescent="0.35">
      <c r="A49" t="s">
        <v>69</v>
      </c>
      <c r="C49" s="9">
        <v>4200</v>
      </c>
    </row>
    <row r="50" spans="1:4" x14ac:dyDescent="0.35">
      <c r="A50" t="s">
        <v>70</v>
      </c>
      <c r="C50" s="9">
        <v>650</v>
      </c>
    </row>
    <row r="51" spans="1:4" ht="18.75" thickBot="1" x14ac:dyDescent="0.4">
      <c r="C51" s="13">
        <f>SUM(C44:C50)</f>
        <v>26385</v>
      </c>
    </row>
    <row r="52" spans="1:4" ht="18.75" thickTop="1" x14ac:dyDescent="0.35">
      <c r="D52" s="9" t="s">
        <v>71</v>
      </c>
    </row>
    <row r="53" spans="1:4" x14ac:dyDescent="0.35">
      <c r="A53" t="s">
        <v>72</v>
      </c>
    </row>
    <row r="54" spans="1:4" x14ac:dyDescent="0.35">
      <c r="A54" t="s">
        <v>73</v>
      </c>
      <c r="D54" s="9">
        <v>2800</v>
      </c>
    </row>
    <row r="55" spans="1:4" x14ac:dyDescent="0.35">
      <c r="A55" t="s">
        <v>74</v>
      </c>
      <c r="C55" s="9" t="s">
        <v>75</v>
      </c>
    </row>
    <row r="56" spans="1:4" x14ac:dyDescent="0.35">
      <c r="A56" t="s">
        <v>76</v>
      </c>
      <c r="B56" s="15">
        <v>0.125</v>
      </c>
      <c r="C56" s="9">
        <v>960</v>
      </c>
      <c r="D56" s="9">
        <f>C56*B56</f>
        <v>120</v>
      </c>
    </row>
    <row r="57" spans="1:4" x14ac:dyDescent="0.35">
      <c r="A57" t="s">
        <v>77</v>
      </c>
      <c r="B57" s="15">
        <v>0.125</v>
      </c>
      <c r="C57" s="9">
        <v>1200</v>
      </c>
      <c r="D57" s="9">
        <f>C57*B57</f>
        <v>150</v>
      </c>
    </row>
    <row r="58" spans="1:4" x14ac:dyDescent="0.35">
      <c r="A58" t="s">
        <v>78</v>
      </c>
      <c r="B58" s="16">
        <v>0.25</v>
      </c>
      <c r="C58" s="9">
        <v>2000</v>
      </c>
      <c r="D58" s="9">
        <f>C58*B58</f>
        <v>500</v>
      </c>
    </row>
    <row r="59" spans="1:4" ht="18.75" thickBot="1" x14ac:dyDescent="0.4">
      <c r="D59" s="13">
        <f>SUM(D54:D58)</f>
        <v>3570</v>
      </c>
    </row>
    <row r="60" spans="1:4" ht="18.75" thickTop="1" x14ac:dyDescent="0.35"/>
    <row r="61" spans="1:4" x14ac:dyDescent="0.35">
      <c r="A61" s="14" t="s">
        <v>79</v>
      </c>
    </row>
    <row r="63" spans="1:4" x14ac:dyDescent="0.35">
      <c r="A63" t="s">
        <v>80</v>
      </c>
      <c r="D63" s="9">
        <f>D39</f>
        <v>91975</v>
      </c>
    </row>
    <row r="65" spans="1:4" x14ac:dyDescent="0.35">
      <c r="A65" t="s">
        <v>81</v>
      </c>
      <c r="C65" s="2">
        <f>C27</f>
        <v>0.86717511885895404</v>
      </c>
      <c r="D65" s="1">
        <f>D63*C27</f>
        <v>79758.431557052303</v>
      </c>
    </row>
    <row r="67" spans="1:4" x14ac:dyDescent="0.35">
      <c r="A67" t="s">
        <v>82</v>
      </c>
    </row>
    <row r="68" spans="1:4" x14ac:dyDescent="0.35">
      <c r="A68" t="s">
        <v>83</v>
      </c>
      <c r="D68" s="9">
        <f>-D65/115*15</f>
        <v>-10403.273681354649</v>
      </c>
    </row>
    <row r="70" spans="1:4" x14ac:dyDescent="0.35">
      <c r="A70" t="s">
        <v>84</v>
      </c>
      <c r="D70" s="9">
        <f>SUM(D65:D69)</f>
        <v>69355.157875697652</v>
      </c>
    </row>
    <row r="72" spans="1:4" ht="18.75" thickBot="1" x14ac:dyDescent="0.4">
      <c r="A72" s="10" t="s">
        <v>85</v>
      </c>
      <c r="B72" s="17" t="s">
        <v>86</v>
      </c>
      <c r="D72" s="6">
        <f>D70*15%</f>
        <v>10403.273681354647</v>
      </c>
    </row>
    <row r="73" spans="1:4" ht="18.75" thickTop="1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sqref="A1:XFD1048576"/>
    </sheetView>
  </sheetViews>
  <sheetFormatPr defaultRowHeight="18" x14ac:dyDescent="0.35"/>
  <cols>
    <col min="1" max="1" width="36" customWidth="1"/>
    <col min="3" max="4" width="20.25" style="9" customWidth="1"/>
  </cols>
  <sheetData>
    <row r="1" spans="1:4" x14ac:dyDescent="0.35">
      <c r="A1" s="10" t="s">
        <v>87</v>
      </c>
    </row>
    <row r="2" spans="1:4" x14ac:dyDescent="0.35">
      <c r="A2" s="10" t="s">
        <v>88</v>
      </c>
    </row>
    <row r="4" spans="1:4" x14ac:dyDescent="0.35">
      <c r="A4" t="s">
        <v>89</v>
      </c>
      <c r="B4" t="s">
        <v>56</v>
      </c>
      <c r="D4" s="9">
        <f>C54</f>
        <v>33442000</v>
      </c>
    </row>
    <row r="6" spans="1:4" x14ac:dyDescent="0.35">
      <c r="A6" t="s">
        <v>90</v>
      </c>
      <c r="B6" t="s">
        <v>61</v>
      </c>
      <c r="D6" s="9">
        <f>D97</f>
        <v>1627000</v>
      </c>
    </row>
    <row r="8" spans="1:4" s="10" customFormat="1" x14ac:dyDescent="0.35">
      <c r="A8" s="10" t="s">
        <v>91</v>
      </c>
      <c r="C8" s="12"/>
      <c r="D8" s="12">
        <f>SUM(D4:D7)</f>
        <v>35069000</v>
      </c>
    </row>
    <row r="9" spans="1:4" x14ac:dyDescent="0.35">
      <c r="A9" t="s">
        <v>92</v>
      </c>
    </row>
    <row r="10" spans="1:4" x14ac:dyDescent="0.35">
      <c r="A10" t="s">
        <v>93</v>
      </c>
      <c r="C10" s="9">
        <v>300000</v>
      </c>
    </row>
    <row r="11" spans="1:4" x14ac:dyDescent="0.35">
      <c r="A11" t="s">
        <v>94</v>
      </c>
      <c r="C11" s="23">
        <v>200000</v>
      </c>
      <c r="D11" s="9">
        <f>-SUM(C10:C11)</f>
        <v>-500000</v>
      </c>
    </row>
    <row r="12" spans="1:4" x14ac:dyDescent="0.35">
      <c r="A12" t="s">
        <v>95</v>
      </c>
    </row>
    <row r="14" spans="1:4" s="10" customFormat="1" ht="18.75" thickBot="1" x14ac:dyDescent="0.4">
      <c r="A14" s="10" t="s">
        <v>96</v>
      </c>
      <c r="C14" s="12"/>
      <c r="D14" s="13">
        <f>SUM(D8:D13)</f>
        <v>34569000</v>
      </c>
    </row>
    <row r="15" spans="1:4" ht="18.75" thickTop="1" x14ac:dyDescent="0.35"/>
    <row r="17" spans="1:4" x14ac:dyDescent="0.35">
      <c r="A17" s="24" t="s">
        <v>97</v>
      </c>
    </row>
    <row r="18" spans="1:4" x14ac:dyDescent="0.35">
      <c r="A18" t="s">
        <v>98</v>
      </c>
      <c r="B18" s="17" t="s">
        <v>99</v>
      </c>
      <c r="C18" s="9">
        <f>D4</f>
        <v>33442000</v>
      </c>
      <c r="D18" s="9">
        <f>C18*18%</f>
        <v>6019560</v>
      </c>
    </row>
    <row r="19" spans="1:4" x14ac:dyDescent="0.35">
      <c r="A19" t="s">
        <v>100</v>
      </c>
      <c r="B19" s="17" t="s">
        <v>101</v>
      </c>
      <c r="C19" s="9">
        <f>D88</f>
        <v>215000</v>
      </c>
      <c r="D19" s="9">
        <f>C19*14%</f>
        <v>30100.000000000004</v>
      </c>
    </row>
    <row r="20" spans="1:4" x14ac:dyDescent="0.35">
      <c r="A20" t="s">
        <v>102</v>
      </c>
      <c r="B20" s="17" t="s">
        <v>103</v>
      </c>
      <c r="C20" s="9">
        <f>D6+D11</f>
        <v>1127000</v>
      </c>
      <c r="D20" s="9">
        <f>C20*24%</f>
        <v>270480</v>
      </c>
    </row>
    <row r="21" spans="1:4" ht="18.75" thickBot="1" x14ac:dyDescent="0.4">
      <c r="A21" t="s">
        <v>104</v>
      </c>
      <c r="D21" s="13">
        <f>SUM(D18:D20)</f>
        <v>6320140</v>
      </c>
    </row>
    <row r="22" spans="1:4" ht="18.75" thickTop="1" x14ac:dyDescent="0.35"/>
    <row r="23" spans="1:4" x14ac:dyDescent="0.35">
      <c r="A23" t="s">
        <v>23</v>
      </c>
    </row>
    <row r="24" spans="1:4" x14ac:dyDescent="0.35">
      <c r="A24" t="s">
        <v>105</v>
      </c>
      <c r="D24" s="9">
        <f>-3500000</f>
        <v>-3500000</v>
      </c>
    </row>
    <row r="26" spans="1:4" s="10" customFormat="1" ht="18.75" thickBot="1" x14ac:dyDescent="0.4">
      <c r="A26" s="10" t="s">
        <v>106</v>
      </c>
      <c r="C26" s="12"/>
      <c r="D26" s="13">
        <f>SUM(D21:D25)</f>
        <v>2820140</v>
      </c>
    </row>
    <row r="27" spans="1:4" ht="18.75" thickTop="1" x14ac:dyDescent="0.35"/>
    <row r="29" spans="1:4" x14ac:dyDescent="0.35">
      <c r="A29" t="s">
        <v>107</v>
      </c>
    </row>
    <row r="30" spans="1:4" x14ac:dyDescent="0.35">
      <c r="C30" s="18" t="s">
        <v>108</v>
      </c>
      <c r="D30" s="18" t="s">
        <v>108</v>
      </c>
    </row>
    <row r="31" spans="1:4" x14ac:dyDescent="0.35">
      <c r="C31" s="18" t="s">
        <v>109</v>
      </c>
      <c r="D31" s="18" t="s">
        <v>110</v>
      </c>
    </row>
    <row r="32" spans="1:4" x14ac:dyDescent="0.35">
      <c r="A32" t="s">
        <v>53</v>
      </c>
      <c r="C32" s="9">
        <v>35185000</v>
      </c>
    </row>
    <row r="34" spans="1:4" x14ac:dyDescent="0.35">
      <c r="A34" t="s">
        <v>111</v>
      </c>
      <c r="D34" s="9">
        <v>5352000</v>
      </c>
    </row>
    <row r="35" spans="1:4" x14ac:dyDescent="0.35">
      <c r="A35" t="s">
        <v>112</v>
      </c>
      <c r="B35" t="s">
        <v>113</v>
      </c>
      <c r="C35" s="9">
        <f>D63</f>
        <v>1752000</v>
      </c>
    </row>
    <row r="36" spans="1:4" x14ac:dyDescent="0.35">
      <c r="A36" t="s">
        <v>114</v>
      </c>
      <c r="D36" s="9">
        <v>3500000</v>
      </c>
    </row>
    <row r="37" spans="1:4" x14ac:dyDescent="0.35">
      <c r="A37" t="s">
        <v>115</v>
      </c>
      <c r="B37" t="s">
        <v>116</v>
      </c>
      <c r="C37" s="9">
        <v>3500000</v>
      </c>
    </row>
    <row r="38" spans="1:4" x14ac:dyDescent="0.35">
      <c r="A38" t="s">
        <v>117</v>
      </c>
      <c r="D38" s="9">
        <v>430000</v>
      </c>
    </row>
    <row r="39" spans="1:4" x14ac:dyDescent="0.35">
      <c r="A39" t="s">
        <v>118</v>
      </c>
      <c r="D39" s="9">
        <v>720000</v>
      </c>
    </row>
    <row r="40" spans="1:4" x14ac:dyDescent="0.35">
      <c r="A40" t="s">
        <v>119</v>
      </c>
      <c r="D40" s="9">
        <v>692000</v>
      </c>
    </row>
    <row r="42" spans="1:4" ht="90" x14ac:dyDescent="0.35">
      <c r="A42" s="3" t="s">
        <v>120</v>
      </c>
      <c r="C42" s="9">
        <f>725000-320000</f>
        <v>405000</v>
      </c>
    </row>
    <row r="43" spans="1:4" ht="36" x14ac:dyDescent="0.35">
      <c r="A43" s="3" t="s">
        <v>121</v>
      </c>
      <c r="C43" s="9">
        <v>250000</v>
      </c>
    </row>
    <row r="44" spans="1:4" x14ac:dyDescent="0.35">
      <c r="A44" t="s">
        <v>122</v>
      </c>
      <c r="C44" s="9">
        <v>22000</v>
      </c>
    </row>
    <row r="45" spans="1:4" x14ac:dyDescent="0.35">
      <c r="A45" t="s">
        <v>123</v>
      </c>
      <c r="B45" t="s">
        <v>124</v>
      </c>
    </row>
    <row r="46" spans="1:4" x14ac:dyDescent="0.35">
      <c r="A46" t="s">
        <v>125</v>
      </c>
      <c r="C46" s="9">
        <v>1425000</v>
      </c>
    </row>
    <row r="47" spans="1:4" x14ac:dyDescent="0.35">
      <c r="A47" t="s">
        <v>126</v>
      </c>
      <c r="B47" t="s">
        <v>127</v>
      </c>
      <c r="D47" s="9">
        <f>D77</f>
        <v>820000</v>
      </c>
    </row>
    <row r="48" spans="1:4" ht="72" x14ac:dyDescent="0.35">
      <c r="A48" s="3" t="s">
        <v>128</v>
      </c>
      <c r="C48" s="9">
        <v>989000</v>
      </c>
    </row>
    <row r="49" spans="1:4" ht="72" x14ac:dyDescent="0.35">
      <c r="A49" s="3" t="s">
        <v>129</v>
      </c>
      <c r="C49" s="9">
        <v>272000</v>
      </c>
    </row>
    <row r="50" spans="1:4" x14ac:dyDescent="0.35">
      <c r="A50" t="s">
        <v>130</v>
      </c>
      <c r="C50" s="9">
        <v>500000</v>
      </c>
    </row>
    <row r="51" spans="1:4" x14ac:dyDescent="0.35">
      <c r="A51" t="s">
        <v>131</v>
      </c>
      <c r="C51" s="9">
        <v>0</v>
      </c>
    </row>
    <row r="52" spans="1:4" x14ac:dyDescent="0.35">
      <c r="A52" t="s">
        <v>132</v>
      </c>
      <c r="C52" s="9">
        <v>656000</v>
      </c>
    </row>
    <row r="53" spans="1:4" ht="18.75" thickBot="1" x14ac:dyDescent="0.4">
      <c r="C53" s="22">
        <f>SUM(C32:C52)</f>
        <v>44956000</v>
      </c>
      <c r="D53" s="13">
        <f>SUM(D32:D52)</f>
        <v>11514000</v>
      </c>
    </row>
    <row r="54" spans="1:4" s="10" customFormat="1" ht="19.5" thickTop="1" thickBot="1" x14ac:dyDescent="0.4">
      <c r="A54" s="10" t="s">
        <v>133</v>
      </c>
      <c r="C54" s="13">
        <f>C53-D53</f>
        <v>33442000</v>
      </c>
      <c r="D54" s="12"/>
    </row>
    <row r="55" spans="1:4" ht="18.75" thickTop="1" x14ac:dyDescent="0.35"/>
    <row r="57" spans="1:4" x14ac:dyDescent="0.35">
      <c r="A57" t="s">
        <v>134</v>
      </c>
    </row>
    <row r="59" spans="1:4" x14ac:dyDescent="0.35">
      <c r="A59" t="s">
        <v>135</v>
      </c>
      <c r="D59" s="9">
        <v>5352000</v>
      </c>
    </row>
    <row r="60" spans="1:4" x14ac:dyDescent="0.35">
      <c r="A60" t="s">
        <v>136</v>
      </c>
    </row>
    <row r="61" spans="1:4" x14ac:dyDescent="0.35">
      <c r="A61" t="s">
        <v>75</v>
      </c>
      <c r="C61" s="9">
        <v>9000000</v>
      </c>
    </row>
    <row r="62" spans="1:4" x14ac:dyDescent="0.35">
      <c r="A62" t="s">
        <v>137</v>
      </c>
      <c r="C62" s="9">
        <f>-9000000/5*3</f>
        <v>-5400000</v>
      </c>
      <c r="D62" s="9">
        <f>-SUM(C61:C62)</f>
        <v>-3600000</v>
      </c>
    </row>
    <row r="63" spans="1:4" ht="18.75" thickBot="1" x14ac:dyDescent="0.4">
      <c r="A63" t="s">
        <v>138</v>
      </c>
      <c r="D63" s="13">
        <f>SUM(D59:D62)</f>
        <v>1752000</v>
      </c>
    </row>
    <row r="64" spans="1:4" ht="18.75" thickTop="1" x14ac:dyDescent="0.35"/>
    <row r="65" spans="1:4" x14ac:dyDescent="0.35">
      <c r="A65" t="s">
        <v>139</v>
      </c>
    </row>
    <row r="67" spans="1:4" x14ac:dyDescent="0.35">
      <c r="A67" t="s">
        <v>140</v>
      </c>
    </row>
    <row r="68" spans="1:4" x14ac:dyDescent="0.35">
      <c r="A68" t="s">
        <v>141</v>
      </c>
    </row>
    <row r="70" spans="1:4" x14ac:dyDescent="0.35">
      <c r="A70" t="s">
        <v>142</v>
      </c>
    </row>
    <row r="72" spans="1:4" x14ac:dyDescent="0.35">
      <c r="A72" t="s">
        <v>143</v>
      </c>
    </row>
    <row r="73" spans="1:4" x14ac:dyDescent="0.35">
      <c r="A73" t="s">
        <v>144</v>
      </c>
    </row>
    <row r="74" spans="1:4" x14ac:dyDescent="0.35">
      <c r="B74" t="s">
        <v>145</v>
      </c>
      <c r="C74" s="9" t="s">
        <v>75</v>
      </c>
      <c r="D74" s="9" t="s">
        <v>146</v>
      </c>
    </row>
    <row r="75" spans="1:4" x14ac:dyDescent="0.35">
      <c r="A75" t="s">
        <v>147</v>
      </c>
      <c r="B75">
        <v>5</v>
      </c>
      <c r="C75" s="9">
        <v>4000000</v>
      </c>
      <c r="D75" s="9">
        <f>C75/B75</f>
        <v>800000</v>
      </c>
    </row>
    <row r="76" spans="1:4" x14ac:dyDescent="0.35">
      <c r="A76" t="s">
        <v>148</v>
      </c>
      <c r="B76">
        <v>5</v>
      </c>
      <c r="C76" s="9">
        <v>100000</v>
      </c>
      <c r="D76" s="9">
        <f>C76/B76</f>
        <v>20000</v>
      </c>
    </row>
    <row r="77" spans="1:4" ht="18.75" thickBot="1" x14ac:dyDescent="0.4">
      <c r="D77" s="13">
        <f>SUM(D75:D76)</f>
        <v>820000</v>
      </c>
    </row>
    <row r="78" spans="1:4" ht="18.75" thickTop="1" x14ac:dyDescent="0.35">
      <c r="D78" s="19"/>
    </row>
    <row r="79" spans="1:4" x14ac:dyDescent="0.35">
      <c r="A79" t="s">
        <v>149</v>
      </c>
      <c r="D79" s="19"/>
    </row>
    <row r="80" spans="1:4" x14ac:dyDescent="0.35">
      <c r="D80" s="19"/>
    </row>
    <row r="81" spans="1:4" x14ac:dyDescent="0.35">
      <c r="A81" t="s">
        <v>150</v>
      </c>
      <c r="D81" s="19"/>
    </row>
    <row r="82" spans="1:4" x14ac:dyDescent="0.35">
      <c r="A82" t="s">
        <v>151</v>
      </c>
      <c r="D82" s="20">
        <v>3500000</v>
      </c>
    </row>
    <row r="83" spans="1:4" x14ac:dyDescent="0.35">
      <c r="A83" t="s">
        <v>152</v>
      </c>
      <c r="D83" s="19">
        <v>0</v>
      </c>
    </row>
    <row r="84" spans="1:4" ht="18.75" thickBot="1" x14ac:dyDescent="0.4">
      <c r="A84" t="s">
        <v>138</v>
      </c>
      <c r="D84" s="21">
        <f>SUM(D82:D83)</f>
        <v>3500000</v>
      </c>
    </row>
    <row r="85" spans="1:4" ht="18.75" thickTop="1" x14ac:dyDescent="0.35"/>
    <row r="86" spans="1:4" x14ac:dyDescent="0.35">
      <c r="A86" t="s">
        <v>153</v>
      </c>
    </row>
    <row r="88" spans="1:4" x14ac:dyDescent="0.35">
      <c r="A88" t="s">
        <v>154</v>
      </c>
      <c r="D88" s="9">
        <f>D38/2</f>
        <v>215000</v>
      </c>
    </row>
    <row r="89" spans="1:4" x14ac:dyDescent="0.35">
      <c r="A89" t="s">
        <v>155</v>
      </c>
      <c r="C89" s="9">
        <v>215000</v>
      </c>
    </row>
    <row r="90" spans="1:4" x14ac:dyDescent="0.35">
      <c r="A90" t="s">
        <v>156</v>
      </c>
    </row>
    <row r="92" spans="1:4" x14ac:dyDescent="0.35">
      <c r="A92" t="s">
        <v>48</v>
      </c>
      <c r="D92" s="9">
        <f>D39</f>
        <v>720000</v>
      </c>
    </row>
    <row r="93" spans="1:4" x14ac:dyDescent="0.35">
      <c r="A93" t="s">
        <v>157</v>
      </c>
    </row>
    <row r="95" spans="1:4" x14ac:dyDescent="0.35">
      <c r="A95" t="s">
        <v>32</v>
      </c>
      <c r="D95" s="9">
        <f>D40</f>
        <v>692000</v>
      </c>
    </row>
    <row r="97" spans="1:4" s="10" customFormat="1" ht="18.75" thickBot="1" x14ac:dyDescent="0.4">
      <c r="A97" s="10" t="s">
        <v>158</v>
      </c>
      <c r="C97" s="12"/>
      <c r="D97" s="13">
        <f>SUM(D88:D96)</f>
        <v>1627000</v>
      </c>
    </row>
    <row r="98" spans="1:4" ht="18.7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0D05E-8CD3-47B1-8FBA-1A2795DDB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C3F05F-4ACC-4BF7-830C-72DA05720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A7AE0-D004-4E82-B655-0A237E19C24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7ad174b-ed6a-4dd6-8157-44fc4a505f1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Dinusha Rajapakse</dc:creator>
  <cp:keywords/>
  <dc:description/>
  <cp:lastModifiedBy>System Division</cp:lastModifiedBy>
  <cp:revision/>
  <dcterms:created xsi:type="dcterms:W3CDTF">2022-06-04T07:51:29Z</dcterms:created>
  <dcterms:modified xsi:type="dcterms:W3CDTF">2022-07-11T06:45:46Z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