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TAX\Set 05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6" l="1"/>
  <c r="D32" i="6"/>
  <c r="D31" i="6"/>
  <c r="D30" i="6"/>
  <c r="D34" i="6" s="1"/>
  <c r="C11" i="6" s="1"/>
  <c r="D11" i="6" s="1"/>
  <c r="C27" i="6"/>
  <c r="C6" i="6" s="1"/>
  <c r="C8" i="6"/>
  <c r="D28" i="5"/>
  <c r="B37" i="5"/>
  <c r="C23" i="5" s="1"/>
  <c r="D25" i="5" s="1"/>
  <c r="D29" i="5" s="1"/>
  <c r="D42" i="5" s="1"/>
  <c r="C16" i="5"/>
  <c r="C15" i="5"/>
  <c r="D14" i="5"/>
  <c r="D13" i="5"/>
  <c r="D12" i="5"/>
  <c r="D17" i="5" s="1"/>
  <c r="C11" i="5"/>
  <c r="C10" i="5"/>
  <c r="C9" i="5"/>
  <c r="C17" i="5" s="1"/>
  <c r="C45" i="5" l="1"/>
  <c r="C44" i="5"/>
  <c r="D44" i="5"/>
  <c r="D8" i="6"/>
  <c r="D12" i="6" s="1"/>
  <c r="D14" i="6" s="1"/>
  <c r="B32" i="4"/>
  <c r="B8" i="4"/>
  <c r="B14" i="4" s="1"/>
  <c r="D7" i="4"/>
  <c r="D10" i="4"/>
  <c r="D39" i="4" s="1"/>
  <c r="D6" i="4"/>
  <c r="D5" i="4"/>
  <c r="D8" i="4" s="1"/>
  <c r="D16" i="4" s="1"/>
  <c r="B11" i="3"/>
  <c r="B7" i="3"/>
  <c r="D6" i="3"/>
  <c r="D17" i="2"/>
  <c r="B8" i="3" l="1"/>
  <c r="B14" i="3" s="1"/>
  <c r="D7" i="3"/>
  <c r="D15" i="3" s="1"/>
  <c r="B21" i="4"/>
  <c r="D21" i="4" s="1"/>
  <c r="B35" i="4"/>
  <c r="B25" i="4" s="1"/>
  <c r="D25" i="4" s="1"/>
  <c r="B34" i="4"/>
  <c r="B20" i="4" s="1"/>
  <c r="B22" i="4" s="1"/>
  <c r="D16" i="6"/>
  <c r="D18" i="6" s="1"/>
  <c r="D20" i="6" s="1"/>
  <c r="D47" i="5"/>
  <c r="D49" i="5" s="1"/>
  <c r="D51" i="5" s="1"/>
  <c r="B11" i="2"/>
  <c r="D11" i="2" s="1"/>
  <c r="D6" i="2"/>
  <c r="B5" i="2"/>
  <c r="D33" i="1"/>
  <c r="B37" i="1"/>
  <c r="B38" i="1" s="1"/>
  <c r="B14" i="1"/>
  <c r="D13" i="1"/>
  <c r="D11" i="1"/>
  <c r="D10" i="1"/>
  <c r="D9" i="1"/>
  <c r="D8" i="1"/>
  <c r="D7" i="1"/>
  <c r="D6" i="1"/>
  <c r="D5" i="1"/>
  <c r="D14" i="1" s="1"/>
  <c r="B40" i="1" l="1"/>
  <c r="B20" i="1" s="1"/>
  <c r="D20" i="1" s="1"/>
  <c r="B7" i="2"/>
  <c r="D5" i="2"/>
  <c r="D7" i="2" s="1"/>
  <c r="D14" i="2" s="1"/>
  <c r="D19" i="2" s="1"/>
  <c r="D37" i="4"/>
  <c r="D41" i="4" s="1"/>
  <c r="B23" i="3"/>
  <c r="D23" i="3" s="1"/>
  <c r="D33" i="3" s="1"/>
  <c r="B31" i="3"/>
  <c r="B27" i="3" s="1"/>
  <c r="B28" i="3" s="1"/>
  <c r="B30" i="3"/>
  <c r="B21" i="3" s="1"/>
  <c r="B22" i="3" s="1"/>
  <c r="B24" i="3" s="1"/>
  <c r="B41" i="1"/>
  <c r="B23" i="1" s="1"/>
  <c r="D23" i="1" s="1"/>
  <c r="B39" i="1"/>
  <c r="B28" i="1" s="1"/>
  <c r="B29" i="1" s="1"/>
  <c r="D31" i="1" l="1"/>
  <c r="D34" i="1" s="1"/>
</calcChain>
</file>

<file path=xl/sharedStrings.xml><?xml version="1.0" encoding="utf-8"?>
<sst xmlns="http://schemas.openxmlformats.org/spreadsheetml/2006/main" count="189" uniqueCount="136">
  <si>
    <t>MARINE SUPPORT (PVT) LTD</t>
  </si>
  <si>
    <t>VAT CALCULATION FOR THE QUARTER ENDED 30 JUNE 2021</t>
  </si>
  <si>
    <t>OUTPUT VAT</t>
  </si>
  <si>
    <t>Value of supply</t>
  </si>
  <si>
    <t xml:space="preserve">Rate </t>
  </si>
  <si>
    <t>VAT</t>
  </si>
  <si>
    <t>Agency fee from shipping line</t>
  </si>
  <si>
    <t>Crew change/recruitment services</t>
  </si>
  <si>
    <t>Supply stationery</t>
  </si>
  <si>
    <t>Laundry services</t>
  </si>
  <si>
    <t>Agency fee from Marine Security Inc</t>
  </si>
  <si>
    <t>Reimbursement of expenses</t>
  </si>
  <si>
    <t>Interest income</t>
  </si>
  <si>
    <t>Excluded</t>
  </si>
  <si>
    <t>Rent income - car park</t>
  </si>
  <si>
    <t>Exempt</t>
  </si>
  <si>
    <t>Services provided to diplomatic mission is exempt</t>
  </si>
  <si>
    <t>Rent income - office</t>
  </si>
  <si>
    <t>Invoice is raised in January. Therefore not a supply during this quarter</t>
  </si>
  <si>
    <t>INPUT VAT</t>
  </si>
  <si>
    <t>Relating to liable supplies - deductible upto 100% of Output VAT</t>
  </si>
  <si>
    <t>On imports</t>
  </si>
  <si>
    <t>Common overheads</t>
  </si>
  <si>
    <t>Relating to zero rated supplies - deductible without restriction</t>
  </si>
  <si>
    <t>Disallowed input VAT</t>
  </si>
  <si>
    <t>Relting to exempt supplies</t>
  </si>
  <si>
    <t>Balance VAT payable</t>
  </si>
  <si>
    <t>Less: Tax credits</t>
  </si>
  <si>
    <t>Monthly installments</t>
  </si>
  <si>
    <t>Total Balancce payble/refund due</t>
  </si>
  <si>
    <t>Less: disallowed input VAT</t>
  </si>
  <si>
    <t>Deductible input VAT</t>
  </si>
  <si>
    <t>Relating to exempt supplies</t>
  </si>
  <si>
    <t>Relating to liable supplies</t>
  </si>
  <si>
    <t>Relating to zero rated supplies</t>
  </si>
  <si>
    <t>Widac Packaging Limited</t>
  </si>
  <si>
    <t>VAT computation for the quarter ending 30th September 2021</t>
  </si>
  <si>
    <t>Rate</t>
  </si>
  <si>
    <t>Suspended supplies</t>
  </si>
  <si>
    <t>Liable supplies</t>
  </si>
  <si>
    <t>TOTAL OUTPUT VAT</t>
  </si>
  <si>
    <t>Total input VAT</t>
  </si>
  <si>
    <t>Less: debit note</t>
  </si>
  <si>
    <t>b/F INPUT VAT</t>
  </si>
  <si>
    <t>Suspended tax credit vouchers</t>
  </si>
  <si>
    <t>AGRI POHORA (PVT) LTD</t>
  </si>
  <si>
    <t>VAT COMPUTATION FOR THE QUARTER ENDED 30TH SEPTEMBER 2021</t>
  </si>
  <si>
    <t>VAT amount</t>
  </si>
  <si>
    <t>Rs. '000</t>
  </si>
  <si>
    <t>Chemicals</t>
  </si>
  <si>
    <t>Brand promotional fee</t>
  </si>
  <si>
    <t>Exempt supplies</t>
  </si>
  <si>
    <t>Fertilizer</t>
  </si>
  <si>
    <t>Poly Tunnels and Greenhouse material</t>
  </si>
  <si>
    <t>Total SUPPLIES</t>
  </si>
  <si>
    <t>Input VAT</t>
  </si>
  <si>
    <t>Importing of chemicals</t>
  </si>
  <si>
    <t>Bottles to pack chemicals</t>
  </si>
  <si>
    <t>Common admin expenses</t>
  </si>
  <si>
    <t>Deductible upto 100% of output VATT</t>
  </si>
  <si>
    <t>Balance c/f</t>
  </si>
  <si>
    <t>Relating to exempt supplies - disallowed</t>
  </si>
  <si>
    <t>Packing for fertilizer</t>
  </si>
  <si>
    <t>VAT Payable</t>
  </si>
  <si>
    <t>Rantharu Industrial Automation (Pvt) Ltd</t>
  </si>
  <si>
    <t>Designing residential houses</t>
  </si>
  <si>
    <t>Renting premises</t>
  </si>
  <si>
    <t>Construction related services</t>
  </si>
  <si>
    <t>Excluded from VAT Act</t>
  </si>
  <si>
    <t>Maldivian Hotel project</t>
  </si>
  <si>
    <t>Total supplies</t>
  </si>
  <si>
    <t>Relating to taxable supplies</t>
  </si>
  <si>
    <t>Deudtible upto 100% of output VAT</t>
  </si>
  <si>
    <t>Input VAT c/f</t>
  </si>
  <si>
    <t>Relating to suspended supplies - deductible without restriction</t>
  </si>
  <si>
    <t>On suspended supplies</t>
  </si>
  <si>
    <t>Input relating to Maldivian project - not dedutible</t>
  </si>
  <si>
    <t>VAT on construction machinery - exempt</t>
  </si>
  <si>
    <t>Common expenses</t>
  </si>
  <si>
    <t>Relating to suspended supplies</t>
  </si>
  <si>
    <t>VAT PAYABLE</t>
  </si>
  <si>
    <t>SVAT credit vouchers</t>
  </si>
  <si>
    <t>Balance VAT Payable/ refund due</t>
  </si>
  <si>
    <t>XY BANK</t>
  </si>
  <si>
    <t>VAT ON FINANCIAL SERVICES COMPUTATION FOR THE YEAR ENDING 31ST March 2021</t>
  </si>
  <si>
    <t>Turnover allocation</t>
  </si>
  <si>
    <t>Financial Services</t>
  </si>
  <si>
    <t>Non-financial services</t>
  </si>
  <si>
    <t>Lease rental - interest</t>
  </si>
  <si>
    <t>Hire purchase rental</t>
  </si>
  <si>
    <t>Interest on loan</t>
  </si>
  <si>
    <t>Interest on FD</t>
  </si>
  <si>
    <t>Interest on TB</t>
  </si>
  <si>
    <t>Consultancy fees</t>
  </si>
  <si>
    <t>Management fee</t>
  </si>
  <si>
    <t>Commission and other charges</t>
  </si>
  <si>
    <t>Income from dealing in securities</t>
  </si>
  <si>
    <t>Interest from pawning</t>
  </si>
  <si>
    <t>Calculation of the total value addition</t>
  </si>
  <si>
    <t>Profit before tax</t>
  </si>
  <si>
    <t>Add:</t>
  </si>
  <si>
    <t>Emoluments payable</t>
  </si>
  <si>
    <t>Note 1</t>
  </si>
  <si>
    <t>Book depreciation</t>
  </si>
  <si>
    <t>VAT on financial services charged to P&amp;L</t>
  </si>
  <si>
    <t>Less:</t>
  </si>
  <si>
    <t>Economic depreciation</t>
  </si>
  <si>
    <t>TOTAL VALUE ADDITION</t>
  </si>
  <si>
    <t>Note 1 : Emoluments payable</t>
  </si>
  <si>
    <t>Salary paid</t>
  </si>
  <si>
    <t>Pension to ex-director</t>
  </si>
  <si>
    <t>Staff medical expenses</t>
  </si>
  <si>
    <t>EPF &amp; EFT</t>
  </si>
  <si>
    <t>Calculation of value addition attributable to Financial Services</t>
  </si>
  <si>
    <t>Value addition attributble to financial services</t>
  </si>
  <si>
    <t>VAT included in the value addition attributbale to FS</t>
  </si>
  <si>
    <t>Value additional attributable to FS</t>
  </si>
  <si>
    <t>VAT on FS payable</t>
  </si>
  <si>
    <t>@ 15%</t>
  </si>
  <si>
    <t>ABC LIMITED</t>
  </si>
  <si>
    <t>COMPUTATION OF VAT ON FINANCIAL SERVICES FOR YEAR ENDING 31ST MARCH 2021</t>
  </si>
  <si>
    <t>Accounting depreciation</t>
  </si>
  <si>
    <t>VAT charged to P&amp;L</t>
  </si>
  <si>
    <t>Economic Depreciation</t>
  </si>
  <si>
    <t>Note 2</t>
  </si>
  <si>
    <t>Value addition attributable to financial services</t>
  </si>
  <si>
    <t>VAT included in the value addition</t>
  </si>
  <si>
    <t>Value addition attributable without tax</t>
  </si>
  <si>
    <t>Salaries</t>
  </si>
  <si>
    <t>EPF and ETF</t>
  </si>
  <si>
    <t>Gratuity</t>
  </si>
  <si>
    <t>Note 2 : Economic Depreciation</t>
  </si>
  <si>
    <t>Computers and accessories</t>
  </si>
  <si>
    <t>Motor Cars</t>
  </si>
  <si>
    <t>Office Furniture</t>
  </si>
  <si>
    <t>Office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</si>
</sst>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u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9" fontId="0" fillId="0" borderId="0" xfId="2" applyFont="1"/>
    <xf numFmtId="43" fontId="2" fillId="0" borderId="0" xfId="1" applyFont="1"/>
    <xf numFmtId="43" fontId="2" fillId="0" borderId="1" xfId="1" applyFont="1" applyBorder="1"/>
    <xf numFmtId="0" fontId="3" fillId="0" borderId="0" xfId="0" applyFont="1"/>
    <xf numFmtId="43" fontId="2" fillId="0" borderId="0" xfId="1" applyFont="1" applyBorder="1"/>
    <xf numFmtId="0" fontId="2" fillId="0" borderId="0" xfId="0" applyFont="1"/>
    <xf numFmtId="9" fontId="0" fillId="0" borderId="0" xfId="0" applyNumberFormat="1"/>
    <xf numFmtId="43" fontId="0" fillId="0" borderId="0" xfId="0" applyNumberFormat="1"/>
    <xf numFmtId="43" fontId="2" fillId="0" borderId="1" xfId="0" applyNumberFormat="1" applyFont="1" applyBorder="1"/>
    <xf numFmtId="43" fontId="0" fillId="2" borderId="0" xfId="0" applyNumberFormat="1" applyFill="1"/>
    <xf numFmtId="0" fontId="4" fillId="0" borderId="0" xfId="0" applyFont="1"/>
    <xf numFmtId="43" fontId="1" fillId="0" borderId="0" xfId="1" applyFont="1" applyBorder="1"/>
    <xf numFmtId="43" fontId="1" fillId="0" borderId="2" xfId="1" applyFont="1" applyBorder="1"/>
    <xf numFmtId="43" fontId="1" fillId="0" borderId="3" xfId="1" applyFont="1" applyBorder="1"/>
    <xf numFmtId="43" fontId="2" fillId="0" borderId="3" xfId="1" applyFont="1" applyBorder="1"/>
    <xf numFmtId="43" fontId="0" fillId="0" borderId="3" xfId="1" applyFont="1" applyBorder="1"/>
    <xf numFmtId="43" fontId="0" fillId="0" borderId="0" xfId="1" applyFont="1" applyAlignment="1">
      <alignment horizontal="center" wrapText="1"/>
    </xf>
    <xf numFmtId="0" fontId="5" fillId="0" borderId="0" xfId="0" applyFont="1"/>
    <xf numFmtId="43" fontId="0" fillId="0" borderId="0" xfId="1" applyFont="1" applyAlignment="1">
      <alignment horizontal="center"/>
    </xf>
    <xf numFmtId="43" fontId="0" fillId="0" borderId="0" xfId="1" quotePrefix="1" applyFont="1"/>
    <xf numFmtId="10" fontId="0" fillId="0" borderId="0" xfId="0" applyNumberFormat="1"/>
    <xf numFmtId="0" fontId="0" fillId="0" borderId="0" xfId="0" quotePrefix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276224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371474</xdr:colOff>
      <xdr:row>16</xdr:row>
      <xdr:rowOff>38100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466724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609599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495299</xdr:colOff>
      <xdr:row>15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619124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1" workbookViewId="0">
      <selection activeCell="F29" sqref="F29"/>
    </sheetView>
  </sheetViews>
  <sheetFormatPr defaultRowHeight="18" x14ac:dyDescent="0.35"/>
  <cols>
    <col min="1" max="1" width="32.125" customWidth="1"/>
    <col min="2" max="2" width="15.625" style="1" customWidth="1"/>
    <col min="3" max="3" width="15.625" customWidth="1"/>
    <col min="4" max="4" width="15.625" style="1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A4" t="s">
        <v>2</v>
      </c>
      <c r="B4" s="1" t="s">
        <v>3</v>
      </c>
      <c r="C4" t="s">
        <v>4</v>
      </c>
      <c r="D4" s="1" t="s">
        <v>5</v>
      </c>
    </row>
    <row r="5" spans="1:5" x14ac:dyDescent="0.35">
      <c r="A5" t="s">
        <v>6</v>
      </c>
      <c r="B5" s="1">
        <v>1400000</v>
      </c>
      <c r="C5" s="2">
        <v>0</v>
      </c>
      <c r="D5" s="1">
        <f t="shared" ref="D5:D11" si="0">B5*C5</f>
        <v>0</v>
      </c>
    </row>
    <row r="6" spans="1:5" x14ac:dyDescent="0.35">
      <c r="A6" t="s">
        <v>7</v>
      </c>
      <c r="B6" s="1">
        <v>3100000</v>
      </c>
      <c r="C6" s="2">
        <v>0</v>
      </c>
      <c r="D6" s="1">
        <f t="shared" si="0"/>
        <v>0</v>
      </c>
    </row>
    <row r="7" spans="1:5" x14ac:dyDescent="0.35">
      <c r="A7" t="s">
        <v>8</v>
      </c>
      <c r="B7" s="1">
        <v>740000</v>
      </c>
      <c r="C7" s="2">
        <v>0</v>
      </c>
      <c r="D7" s="1">
        <f t="shared" si="0"/>
        <v>0</v>
      </c>
    </row>
    <row r="8" spans="1:5" x14ac:dyDescent="0.35">
      <c r="A8" t="s">
        <v>9</v>
      </c>
      <c r="B8" s="1">
        <v>260000</v>
      </c>
      <c r="C8" s="2">
        <v>0</v>
      </c>
      <c r="D8" s="1">
        <f t="shared" si="0"/>
        <v>0</v>
      </c>
    </row>
    <row r="9" spans="1:5" x14ac:dyDescent="0.35">
      <c r="A9" t="s">
        <v>10</v>
      </c>
      <c r="B9" s="1">
        <v>1150000</v>
      </c>
      <c r="C9" s="2">
        <v>0.08</v>
      </c>
      <c r="D9" s="1">
        <f t="shared" si="0"/>
        <v>92000</v>
      </c>
    </row>
    <row r="10" spans="1:5" x14ac:dyDescent="0.35">
      <c r="A10" t="s">
        <v>11</v>
      </c>
      <c r="B10" s="1">
        <v>750000</v>
      </c>
      <c r="C10" s="2">
        <v>0.08</v>
      </c>
      <c r="D10" s="1">
        <f t="shared" si="0"/>
        <v>60000</v>
      </c>
    </row>
    <row r="11" spans="1:5" x14ac:dyDescent="0.35">
      <c r="A11" t="s">
        <v>12</v>
      </c>
      <c r="B11" s="1">
        <v>0</v>
      </c>
      <c r="D11" s="1">
        <f t="shared" si="0"/>
        <v>0</v>
      </c>
      <c r="E11" t="s">
        <v>13</v>
      </c>
    </row>
    <row r="12" spans="1:5" x14ac:dyDescent="0.35">
      <c r="A12" t="s">
        <v>14</v>
      </c>
      <c r="B12" s="1">
        <v>750000</v>
      </c>
      <c r="C12" s="2" t="s">
        <v>15</v>
      </c>
      <c r="D12" s="1">
        <v>0</v>
      </c>
      <c r="E12" t="s">
        <v>16</v>
      </c>
    </row>
    <row r="13" spans="1:5" x14ac:dyDescent="0.35">
      <c r="A13" t="s">
        <v>17</v>
      </c>
      <c r="B13" s="1">
        <v>0</v>
      </c>
      <c r="C13" s="2">
        <v>0.08</v>
      </c>
      <c r="D13" s="1">
        <f>B13*C13</f>
        <v>0</v>
      </c>
      <c r="E13" t="s">
        <v>18</v>
      </c>
    </row>
    <row r="14" spans="1:5" ht="18.75" thickBot="1" x14ac:dyDescent="0.4">
      <c r="B14" s="4">
        <f>SUM(B5:B13)</f>
        <v>8150000</v>
      </c>
      <c r="D14" s="4">
        <f>SUM(D5:D13)</f>
        <v>152000</v>
      </c>
    </row>
    <row r="15" spans="1:5" ht="18.75" thickTop="1" x14ac:dyDescent="0.35"/>
    <row r="16" spans="1:5" x14ac:dyDescent="0.35">
      <c r="A16" t="s">
        <v>19</v>
      </c>
    </row>
    <row r="18" spans="1:4" x14ac:dyDescent="0.35">
      <c r="A18" s="5" t="s">
        <v>20</v>
      </c>
    </row>
    <row r="19" spans="1:4" x14ac:dyDescent="0.35">
      <c r="A19" t="s">
        <v>21</v>
      </c>
      <c r="B19" s="1">
        <v>90500</v>
      </c>
    </row>
    <row r="20" spans="1:4" x14ac:dyDescent="0.35">
      <c r="A20" t="s">
        <v>22</v>
      </c>
      <c r="B20" s="1">
        <f>B40</f>
        <v>8392.6380368098162</v>
      </c>
      <c r="D20" s="1">
        <f>-SUM(B19:B20)</f>
        <v>-98892.638036809818</v>
      </c>
    </row>
    <row r="22" spans="1:4" x14ac:dyDescent="0.35">
      <c r="A22" s="5" t="s">
        <v>23</v>
      </c>
    </row>
    <row r="23" spans="1:4" x14ac:dyDescent="0.35">
      <c r="A23" t="s">
        <v>22</v>
      </c>
      <c r="B23" s="1">
        <f>B41</f>
        <v>24294.47852760736</v>
      </c>
      <c r="D23" s="1">
        <f>-B23</f>
        <v>-24294.47852760736</v>
      </c>
    </row>
    <row r="26" spans="1:4" x14ac:dyDescent="0.35">
      <c r="A26" t="s">
        <v>24</v>
      </c>
    </row>
    <row r="27" spans="1:4" x14ac:dyDescent="0.35">
      <c r="A27" t="s">
        <v>25</v>
      </c>
      <c r="B27" s="1">
        <v>18000</v>
      </c>
    </row>
    <row r="28" spans="1:4" x14ac:dyDescent="0.35">
      <c r="A28" t="s">
        <v>22</v>
      </c>
      <c r="B28" s="1">
        <f>B39</f>
        <v>3312.8834355828221</v>
      </c>
    </row>
    <row r="29" spans="1:4" ht="18.75" thickBot="1" x14ac:dyDescent="0.4">
      <c r="B29" s="4">
        <f>SUM(B27:B28)</f>
        <v>21312.883435582822</v>
      </c>
    </row>
    <row r="30" spans="1:4" ht="18.75" thickTop="1" x14ac:dyDescent="0.35">
      <c r="B30" s="6"/>
    </row>
    <row r="31" spans="1:4" x14ac:dyDescent="0.35">
      <c r="A31" t="s">
        <v>26</v>
      </c>
      <c r="B31" s="6"/>
      <c r="D31" s="1">
        <f>SUM(D14:D30)</f>
        <v>28812.883435582822</v>
      </c>
    </row>
    <row r="32" spans="1:4" x14ac:dyDescent="0.35">
      <c r="A32" t="s">
        <v>27</v>
      </c>
      <c r="B32" s="6"/>
    </row>
    <row r="33" spans="1:4" x14ac:dyDescent="0.35">
      <c r="A33" t="s">
        <v>28</v>
      </c>
      <c r="D33" s="1">
        <f>-20000-25000</f>
        <v>-45000</v>
      </c>
    </row>
    <row r="34" spans="1:4" s="7" customFormat="1" ht="18.75" thickBot="1" x14ac:dyDescent="0.4">
      <c r="A34" s="7" t="s">
        <v>29</v>
      </c>
      <c r="B34" s="3"/>
      <c r="D34" s="4">
        <f>SUM(D31:D33)</f>
        <v>-16187.116564417178</v>
      </c>
    </row>
    <row r="35" spans="1:4" ht="18.75" thickTop="1" x14ac:dyDescent="0.35"/>
    <row r="36" spans="1:4" x14ac:dyDescent="0.35">
      <c r="A36" t="s">
        <v>22</v>
      </c>
      <c r="B36" s="1">
        <v>54000</v>
      </c>
    </row>
    <row r="37" spans="1:4" x14ac:dyDescent="0.35">
      <c r="A37" t="s">
        <v>30</v>
      </c>
      <c r="B37" s="1">
        <f>-B27</f>
        <v>-18000</v>
      </c>
    </row>
    <row r="38" spans="1:4" x14ac:dyDescent="0.35">
      <c r="A38" t="s">
        <v>31</v>
      </c>
      <c r="B38" s="1">
        <f>SUM(B36:B37)</f>
        <v>36000</v>
      </c>
    </row>
    <row r="39" spans="1:4" x14ac:dyDescent="0.35">
      <c r="A39" t="s">
        <v>32</v>
      </c>
      <c r="B39" s="1">
        <f>B38/B14*B12</f>
        <v>3312.8834355828221</v>
      </c>
    </row>
    <row r="40" spans="1:4" x14ac:dyDescent="0.35">
      <c r="A40" t="s">
        <v>33</v>
      </c>
      <c r="B40" s="1">
        <f>B38/B14*(B9+B10)</f>
        <v>8392.6380368098162</v>
      </c>
    </row>
    <row r="41" spans="1:4" x14ac:dyDescent="0.35">
      <c r="A41" t="s">
        <v>34</v>
      </c>
      <c r="B41" s="1">
        <f>B38/B14*(B5+B6+B7+B8)</f>
        <v>24294.47852760736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8" x14ac:dyDescent="0.35"/>
  <cols>
    <col min="1" max="1" width="29.25" customWidth="1"/>
    <col min="2" max="2" width="19.25" style="1" customWidth="1"/>
    <col min="3" max="3" width="10" customWidth="1"/>
    <col min="4" max="4" width="19.25" customWidth="1"/>
  </cols>
  <sheetData>
    <row r="1" spans="1:4" x14ac:dyDescent="0.35">
      <c r="A1" t="s">
        <v>35</v>
      </c>
    </row>
    <row r="2" spans="1:4" x14ac:dyDescent="0.35">
      <c r="A2" t="s">
        <v>36</v>
      </c>
    </row>
    <row r="4" spans="1:4" x14ac:dyDescent="0.35">
      <c r="A4" t="s">
        <v>2</v>
      </c>
      <c r="B4" s="1" t="s">
        <v>3</v>
      </c>
      <c r="C4" t="s">
        <v>37</v>
      </c>
      <c r="D4" t="s">
        <v>5</v>
      </c>
    </row>
    <row r="5" spans="1:4" x14ac:dyDescent="0.35">
      <c r="A5" t="s">
        <v>38</v>
      </c>
      <c r="B5" s="1">
        <f>800000+300000+200000</f>
        <v>1300000</v>
      </c>
      <c r="C5" s="8">
        <v>0.08</v>
      </c>
      <c r="D5" s="11">
        <f>B5*C5</f>
        <v>104000</v>
      </c>
    </row>
    <row r="6" spans="1:4" x14ac:dyDescent="0.35">
      <c r="A6" t="s">
        <v>39</v>
      </c>
      <c r="B6" s="1">
        <v>5650000</v>
      </c>
      <c r="C6" s="8">
        <v>0.08</v>
      </c>
      <c r="D6" s="9">
        <f>B6*C6</f>
        <v>452000</v>
      </c>
    </row>
    <row r="7" spans="1:4" ht="18.75" thickBot="1" x14ac:dyDescent="0.4">
      <c r="A7" t="s">
        <v>40</v>
      </c>
      <c r="B7" s="4">
        <f>SUM(B5:B6)</f>
        <v>6950000</v>
      </c>
      <c r="D7" s="4">
        <f>SUM(D5:D6)</f>
        <v>556000</v>
      </c>
    </row>
    <row r="8" spans="1:4" ht="18.75" thickTop="1" x14ac:dyDescent="0.35"/>
    <row r="9" spans="1:4" x14ac:dyDescent="0.35">
      <c r="A9" t="s">
        <v>19</v>
      </c>
    </row>
    <row r="10" spans="1:4" x14ac:dyDescent="0.35">
      <c r="A10" t="s">
        <v>41</v>
      </c>
      <c r="B10" s="1">
        <v>236000</v>
      </c>
    </row>
    <row r="11" spans="1:4" x14ac:dyDescent="0.35">
      <c r="A11" t="s">
        <v>42</v>
      </c>
      <c r="B11" s="1">
        <f>-4800</f>
        <v>-4800</v>
      </c>
      <c r="D11" s="9">
        <f>-SUM(B10:B11)</f>
        <v>-231200</v>
      </c>
    </row>
    <row r="12" spans="1:4" x14ac:dyDescent="0.35">
      <c r="A12" t="s">
        <v>43</v>
      </c>
      <c r="D12" s="1">
        <v>-180000</v>
      </c>
    </row>
    <row r="14" spans="1:4" s="7" customFormat="1" ht="18.75" thickBot="1" x14ac:dyDescent="0.4">
      <c r="A14" s="7" t="s">
        <v>26</v>
      </c>
      <c r="B14" s="3"/>
      <c r="D14" s="10">
        <f>SUM(D7:D13)</f>
        <v>144800</v>
      </c>
    </row>
    <row r="15" spans="1:4" ht="18.75" thickTop="1" x14ac:dyDescent="0.35"/>
    <row r="16" spans="1:4" x14ac:dyDescent="0.35">
      <c r="A16" t="s">
        <v>27</v>
      </c>
    </row>
    <row r="17" spans="1:4" x14ac:dyDescent="0.35">
      <c r="A17" t="s">
        <v>44</v>
      </c>
      <c r="D17" s="1">
        <f>-104000</f>
        <v>-104000</v>
      </c>
    </row>
    <row r="19" spans="1:4" s="7" customFormat="1" ht="18.75" thickBot="1" x14ac:dyDescent="0.4">
      <c r="A19" s="7" t="s">
        <v>26</v>
      </c>
      <c r="B19" s="3"/>
      <c r="D19" s="10">
        <f>SUM(D14:D18)</f>
        <v>40800</v>
      </c>
    </row>
    <row r="20" spans="1:4" ht="18.75" thickTop="1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8" x14ac:dyDescent="0.35"/>
  <cols>
    <col min="1" max="1" width="27.75" customWidth="1"/>
    <col min="2" max="2" width="16.25" style="1" customWidth="1"/>
    <col min="3" max="3" width="16.25" customWidth="1"/>
    <col min="4" max="4" width="16.25" style="1" customWidth="1"/>
  </cols>
  <sheetData>
    <row r="1" spans="1:4" x14ac:dyDescent="0.35">
      <c r="A1" t="s">
        <v>45</v>
      </c>
    </row>
    <row r="2" spans="1:4" x14ac:dyDescent="0.35">
      <c r="A2" t="s">
        <v>46</v>
      </c>
    </row>
    <row r="4" spans="1:4" x14ac:dyDescent="0.35">
      <c r="A4" t="s">
        <v>2</v>
      </c>
      <c r="B4" s="1" t="s">
        <v>3</v>
      </c>
      <c r="C4" t="s">
        <v>37</v>
      </c>
      <c r="D4" s="1" t="s">
        <v>47</v>
      </c>
    </row>
    <row r="5" spans="1:4" x14ac:dyDescent="0.35">
      <c r="A5" s="12" t="s">
        <v>39</v>
      </c>
      <c r="B5" s="1" t="s">
        <v>48</v>
      </c>
      <c r="D5" s="1" t="s">
        <v>48</v>
      </c>
    </row>
    <row r="6" spans="1:4" x14ac:dyDescent="0.35">
      <c r="A6" t="s">
        <v>49</v>
      </c>
      <c r="B6" s="1">
        <v>4600</v>
      </c>
      <c r="C6" s="2">
        <v>0.08</v>
      </c>
      <c r="D6" s="1">
        <f>B6*C6</f>
        <v>368</v>
      </c>
    </row>
    <row r="7" spans="1:4" x14ac:dyDescent="0.35">
      <c r="A7" t="s">
        <v>50</v>
      </c>
      <c r="B7" s="1">
        <f>6900*150/1000</f>
        <v>1035</v>
      </c>
      <c r="C7" s="2">
        <v>0.08</v>
      </c>
      <c r="D7" s="1">
        <f>B7*C7</f>
        <v>82.8</v>
      </c>
    </row>
    <row r="8" spans="1:4" x14ac:dyDescent="0.35">
      <c r="A8" s="12" t="s">
        <v>51</v>
      </c>
      <c r="B8" s="3">
        <f>SUM(B6:B7)</f>
        <v>5635</v>
      </c>
    </row>
    <row r="9" spans="1:4" x14ac:dyDescent="0.35">
      <c r="A9" t="s">
        <v>52</v>
      </c>
      <c r="B9" s="1">
        <v>12000</v>
      </c>
      <c r="C9" t="s">
        <v>15</v>
      </c>
      <c r="D9" s="1">
        <v>0</v>
      </c>
    </row>
    <row r="10" spans="1:4" x14ac:dyDescent="0.35">
      <c r="A10" t="s">
        <v>53</v>
      </c>
      <c r="B10" s="1">
        <v>2300</v>
      </c>
      <c r="C10" t="s">
        <v>15</v>
      </c>
    </row>
    <row r="11" spans="1:4" x14ac:dyDescent="0.35">
      <c r="B11" s="3">
        <f>SUM(B9:B10)</f>
        <v>14300</v>
      </c>
    </row>
    <row r="12" spans="1:4" x14ac:dyDescent="0.35">
      <c r="A12" s="5" t="s">
        <v>13</v>
      </c>
    </row>
    <row r="13" spans="1:4" x14ac:dyDescent="0.35">
      <c r="A13" t="s">
        <v>12</v>
      </c>
    </row>
    <row r="14" spans="1:4" ht="18.75" thickBot="1" x14ac:dyDescent="0.4">
      <c r="A14" t="s">
        <v>54</v>
      </c>
      <c r="B14" s="4">
        <f>B8+B11</f>
        <v>19935</v>
      </c>
    </row>
    <row r="15" spans="1:4" ht="18.75" thickTop="1" x14ac:dyDescent="0.35">
      <c r="A15" t="s">
        <v>40</v>
      </c>
      <c r="D15" s="1">
        <f>SUM(D6:D14)</f>
        <v>450.8</v>
      </c>
    </row>
    <row r="17" spans="1:4" x14ac:dyDescent="0.35">
      <c r="A17" t="s">
        <v>55</v>
      </c>
    </row>
    <row r="18" spans="1:4" x14ac:dyDescent="0.35">
      <c r="A18" s="5" t="s">
        <v>20</v>
      </c>
    </row>
    <row r="19" spans="1:4" x14ac:dyDescent="0.35">
      <c r="A19" t="s">
        <v>56</v>
      </c>
      <c r="B19" s="1">
        <v>376.45</v>
      </c>
    </row>
    <row r="20" spans="1:4" x14ac:dyDescent="0.35">
      <c r="A20" t="s">
        <v>57</v>
      </c>
      <c r="B20" s="1">
        <v>142</v>
      </c>
    </row>
    <row r="21" spans="1:4" x14ac:dyDescent="0.35">
      <c r="A21" t="s">
        <v>58</v>
      </c>
      <c r="B21" s="1">
        <f>B30</f>
        <v>4.3106972661148735</v>
      </c>
    </row>
    <row r="22" spans="1:4" x14ac:dyDescent="0.35">
      <c r="B22" s="14">
        <f>SUM(B19:B21)</f>
        <v>522.7606972661149</v>
      </c>
    </row>
    <row r="23" spans="1:4" x14ac:dyDescent="0.35">
      <c r="A23" t="s">
        <v>59</v>
      </c>
      <c r="B23" s="13">
        <f>-D15</f>
        <v>-450.8</v>
      </c>
      <c r="D23" s="1">
        <f>B23</f>
        <v>-450.8</v>
      </c>
    </row>
    <row r="24" spans="1:4" x14ac:dyDescent="0.35">
      <c r="A24" t="s">
        <v>60</v>
      </c>
      <c r="B24" s="15">
        <f>SUM(B22:B23)</f>
        <v>71.960697266114892</v>
      </c>
    </row>
    <row r="25" spans="1:4" x14ac:dyDescent="0.35">
      <c r="A25" s="5" t="s">
        <v>61</v>
      </c>
    </row>
    <row r="26" spans="1:4" x14ac:dyDescent="0.35">
      <c r="A26" t="s">
        <v>62</v>
      </c>
      <c r="B26" s="1">
        <v>38.5</v>
      </c>
    </row>
    <row r="27" spans="1:4" x14ac:dyDescent="0.35">
      <c r="A27" t="s">
        <v>58</v>
      </c>
      <c r="B27" s="1">
        <f>B31</f>
        <v>10.939302733885127</v>
      </c>
    </row>
    <row r="28" spans="1:4" ht="18.75" thickBot="1" x14ac:dyDescent="0.4">
      <c r="B28" s="4">
        <f>SUM(B26:B27)</f>
        <v>49.439302733885128</v>
      </c>
    </row>
    <row r="29" spans="1:4" ht="18.75" thickTop="1" x14ac:dyDescent="0.35">
      <c r="A29" t="s">
        <v>58</v>
      </c>
      <c r="B29" s="1">
        <v>15.25</v>
      </c>
    </row>
    <row r="30" spans="1:4" x14ac:dyDescent="0.35">
      <c r="A30" t="s">
        <v>33</v>
      </c>
      <c r="B30" s="1">
        <f>B29/B14*B8</f>
        <v>4.3106972661148735</v>
      </c>
    </row>
    <row r="31" spans="1:4" x14ac:dyDescent="0.35">
      <c r="A31" t="s">
        <v>32</v>
      </c>
      <c r="B31" s="1">
        <f>B29/B14*B11</f>
        <v>10.939302733885127</v>
      </c>
    </row>
    <row r="33" spans="1:4" x14ac:dyDescent="0.35">
      <c r="A33" t="s">
        <v>63</v>
      </c>
      <c r="D33" s="1">
        <f>SUM(D12:D32)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sqref="A1:XFD1048576"/>
    </sheetView>
  </sheetViews>
  <sheetFormatPr defaultRowHeight="18" x14ac:dyDescent="0.35"/>
  <cols>
    <col min="1" max="1" width="35.25" customWidth="1"/>
    <col min="2" max="2" width="18.5" style="1" customWidth="1"/>
    <col min="3" max="3" width="11.375" customWidth="1"/>
    <col min="4" max="4" width="18.5" style="1" customWidth="1"/>
  </cols>
  <sheetData>
    <row r="1" spans="1:4" x14ac:dyDescent="0.35">
      <c r="A1" t="s">
        <v>64</v>
      </c>
    </row>
    <row r="2" spans="1:4" x14ac:dyDescent="0.35">
      <c r="A2" t="s">
        <v>36</v>
      </c>
    </row>
    <row r="4" spans="1:4" x14ac:dyDescent="0.35">
      <c r="A4" t="s">
        <v>2</v>
      </c>
      <c r="B4" s="1" t="s">
        <v>3</v>
      </c>
      <c r="C4" t="s">
        <v>37</v>
      </c>
      <c r="D4" s="1" t="s">
        <v>47</v>
      </c>
    </row>
    <row r="5" spans="1:4" x14ac:dyDescent="0.35">
      <c r="A5" t="s">
        <v>65</v>
      </c>
      <c r="B5" s="1">
        <v>8000000</v>
      </c>
      <c r="C5" s="2">
        <v>0.08</v>
      </c>
      <c r="D5" s="1">
        <f>B5*C5</f>
        <v>640000</v>
      </c>
    </row>
    <row r="6" spans="1:4" x14ac:dyDescent="0.35">
      <c r="A6" t="s">
        <v>66</v>
      </c>
      <c r="B6" s="1">
        <v>77000000</v>
      </c>
      <c r="C6" s="2">
        <v>0.08</v>
      </c>
      <c r="D6" s="1">
        <f>B6*C6</f>
        <v>6160000</v>
      </c>
    </row>
    <row r="7" spans="1:4" x14ac:dyDescent="0.35">
      <c r="A7" t="s">
        <v>67</v>
      </c>
      <c r="B7" s="1">
        <v>13000000</v>
      </c>
      <c r="C7" s="2">
        <v>0.08</v>
      </c>
      <c r="D7" s="1">
        <f>B7*C7</f>
        <v>1040000</v>
      </c>
    </row>
    <row r="8" spans="1:4" x14ac:dyDescent="0.35">
      <c r="B8" s="16">
        <f>SUM(B5:B7)</f>
        <v>98000000</v>
      </c>
      <c r="D8" s="16">
        <f>SUM(D5:D7)</f>
        <v>7840000</v>
      </c>
    </row>
    <row r="9" spans="1:4" x14ac:dyDescent="0.35">
      <c r="A9" s="5" t="s">
        <v>38</v>
      </c>
    </row>
    <row r="10" spans="1:4" x14ac:dyDescent="0.35">
      <c r="A10" t="s">
        <v>67</v>
      </c>
      <c r="B10" s="1">
        <v>23000000</v>
      </c>
      <c r="C10" s="2">
        <v>0.08</v>
      </c>
      <c r="D10" s="1">
        <f>B10*C10</f>
        <v>1840000</v>
      </c>
    </row>
    <row r="11" spans="1:4" x14ac:dyDescent="0.35">
      <c r="C11" s="2"/>
    </row>
    <row r="12" spans="1:4" x14ac:dyDescent="0.35">
      <c r="A12" s="5" t="s">
        <v>68</v>
      </c>
      <c r="C12" s="2"/>
    </row>
    <row r="13" spans="1:4" x14ac:dyDescent="0.35">
      <c r="A13" t="s">
        <v>69</v>
      </c>
    </row>
    <row r="14" spans="1:4" ht="18.75" thickBot="1" x14ac:dyDescent="0.4">
      <c r="A14" t="s">
        <v>70</v>
      </c>
      <c r="B14" s="4">
        <f>B8+B10</f>
        <v>121000000</v>
      </c>
    </row>
    <row r="15" spans="1:4" ht="18.75" thickTop="1" x14ac:dyDescent="0.35"/>
    <row r="16" spans="1:4" x14ac:dyDescent="0.35">
      <c r="A16" t="s">
        <v>40</v>
      </c>
      <c r="D16" s="1">
        <f>SUM(D8:D15)</f>
        <v>9680000</v>
      </c>
    </row>
    <row r="18" spans="1:4" x14ac:dyDescent="0.35">
      <c r="A18" t="s">
        <v>19</v>
      </c>
    </row>
    <row r="19" spans="1:4" x14ac:dyDescent="0.35">
      <c r="A19" s="5" t="s">
        <v>20</v>
      </c>
    </row>
    <row r="20" spans="1:4" x14ac:dyDescent="0.35">
      <c r="A20" t="s">
        <v>71</v>
      </c>
      <c r="B20" s="1">
        <f>B34</f>
        <v>12958677.685950413</v>
      </c>
    </row>
    <row r="21" spans="1:4" x14ac:dyDescent="0.35">
      <c r="A21" t="s">
        <v>72</v>
      </c>
      <c r="B21" s="1">
        <f>-D16</f>
        <v>-9680000</v>
      </c>
      <c r="D21" s="1">
        <f>B21</f>
        <v>-9680000</v>
      </c>
    </row>
    <row r="22" spans="1:4" x14ac:dyDescent="0.35">
      <c r="A22" t="s">
        <v>73</v>
      </c>
      <c r="B22" s="17">
        <f>SUM(B20:B21)</f>
        <v>3278677.6859504133</v>
      </c>
    </row>
    <row r="24" spans="1:4" x14ac:dyDescent="0.35">
      <c r="A24" s="5" t="s">
        <v>74</v>
      </c>
    </row>
    <row r="25" spans="1:4" x14ac:dyDescent="0.35">
      <c r="A25" t="s">
        <v>75</v>
      </c>
      <c r="B25" s="1">
        <f>B35</f>
        <v>3041322.3140495867</v>
      </c>
      <c r="D25" s="1">
        <f>-B25</f>
        <v>-3041322.3140495867</v>
      </c>
    </row>
    <row r="27" spans="1:4" x14ac:dyDescent="0.35">
      <c r="A27" t="s">
        <v>76</v>
      </c>
    </row>
    <row r="28" spans="1:4" x14ac:dyDescent="0.35">
      <c r="A28" t="s">
        <v>77</v>
      </c>
    </row>
    <row r="30" spans="1:4" x14ac:dyDescent="0.35">
      <c r="A30" t="s">
        <v>71</v>
      </c>
      <c r="B30" s="1">
        <v>14000000</v>
      </c>
    </row>
    <row r="31" spans="1:4" x14ac:dyDescent="0.35">
      <c r="A31" t="s">
        <v>78</v>
      </c>
      <c r="B31" s="1">
        <v>2000000</v>
      </c>
    </row>
    <row r="32" spans="1:4" ht="18.75" thickBot="1" x14ac:dyDescent="0.4">
      <c r="B32" s="4">
        <f>SUM(B30:B31)</f>
        <v>16000000</v>
      </c>
    </row>
    <row r="33" spans="1:4" ht="18.75" thickTop="1" x14ac:dyDescent="0.35"/>
    <row r="34" spans="1:4" x14ac:dyDescent="0.35">
      <c r="A34" t="s">
        <v>33</v>
      </c>
      <c r="B34" s="1">
        <f>B32/B14*B8</f>
        <v>12958677.685950413</v>
      </c>
    </row>
    <row r="35" spans="1:4" x14ac:dyDescent="0.35">
      <c r="A35" t="s">
        <v>79</v>
      </c>
      <c r="B35" s="1">
        <f>B32/B14*B10</f>
        <v>3041322.3140495867</v>
      </c>
    </row>
    <row r="37" spans="1:4" x14ac:dyDescent="0.35">
      <c r="A37" t="s">
        <v>80</v>
      </c>
      <c r="D37" s="1">
        <f>SUM(D16:D36)</f>
        <v>-3041322.3140495867</v>
      </c>
    </row>
    <row r="38" spans="1:4" x14ac:dyDescent="0.35">
      <c r="A38" t="s">
        <v>27</v>
      </c>
    </row>
    <row r="39" spans="1:4" x14ac:dyDescent="0.35">
      <c r="A39" t="s">
        <v>81</v>
      </c>
      <c r="D39" s="1">
        <f>-D10</f>
        <v>-1840000</v>
      </c>
    </row>
    <row r="41" spans="1:4" s="7" customFormat="1" ht="18.75" thickBot="1" x14ac:dyDescent="0.4">
      <c r="A41" s="7" t="s">
        <v>82</v>
      </c>
      <c r="B41" s="3"/>
      <c r="D41" s="4">
        <f>SUM(D36:D40)</f>
        <v>-4881322.3140495867</v>
      </c>
    </row>
    <row r="42" spans="1:4" ht="18.75" thickTop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XFD1048576"/>
    </sheetView>
  </sheetViews>
  <sheetFormatPr defaultRowHeight="18" x14ac:dyDescent="0.35"/>
  <cols>
    <col min="1" max="1" width="33.5" customWidth="1"/>
    <col min="2" max="2" width="19.625" style="1" customWidth="1"/>
    <col min="3" max="4" width="16" style="1" customWidth="1"/>
  </cols>
  <sheetData>
    <row r="1" spans="1:4" x14ac:dyDescent="0.35">
      <c r="A1" t="s">
        <v>83</v>
      </c>
    </row>
    <row r="2" spans="1:4" x14ac:dyDescent="0.35">
      <c r="A2" t="s">
        <v>84</v>
      </c>
    </row>
    <row r="4" spans="1:4" x14ac:dyDescent="0.35">
      <c r="A4" t="s">
        <v>85</v>
      </c>
    </row>
    <row r="5" spans="1:4" ht="36" x14ac:dyDescent="0.35">
      <c r="C5" s="18" t="s">
        <v>86</v>
      </c>
      <c r="D5" s="18" t="s">
        <v>87</v>
      </c>
    </row>
    <row r="6" spans="1:4" x14ac:dyDescent="0.35">
      <c r="B6" s="20" t="s">
        <v>48</v>
      </c>
      <c r="C6" s="20" t="s">
        <v>48</v>
      </c>
      <c r="D6" s="20" t="s">
        <v>48</v>
      </c>
    </row>
    <row r="7" spans="1:4" x14ac:dyDescent="0.35">
      <c r="A7" t="s">
        <v>88</v>
      </c>
      <c r="B7" s="1">
        <v>60000</v>
      </c>
      <c r="C7" s="1">
        <v>40000</v>
      </c>
      <c r="D7" s="1">
        <v>20000</v>
      </c>
    </row>
    <row r="8" spans="1:4" x14ac:dyDescent="0.35">
      <c r="A8" t="s">
        <v>89</v>
      </c>
      <c r="B8" s="1">
        <v>80000</v>
      </c>
      <c r="C8" s="1">
        <v>60000</v>
      </c>
      <c r="D8" s="1">
        <v>20000</v>
      </c>
    </row>
    <row r="9" spans="1:4" x14ac:dyDescent="0.35">
      <c r="A9" t="s">
        <v>90</v>
      </c>
      <c r="B9" s="1">
        <v>350000</v>
      </c>
      <c r="C9" s="1">
        <f>B9</f>
        <v>350000</v>
      </c>
    </row>
    <row r="10" spans="1:4" x14ac:dyDescent="0.35">
      <c r="A10" t="s">
        <v>91</v>
      </c>
      <c r="B10" s="1">
        <v>40000</v>
      </c>
      <c r="C10" s="1">
        <f>B10</f>
        <v>40000</v>
      </c>
    </row>
    <row r="11" spans="1:4" x14ac:dyDescent="0.35">
      <c r="A11" t="s">
        <v>92</v>
      </c>
      <c r="B11" s="1">
        <v>30000</v>
      </c>
      <c r="C11" s="1">
        <f>B11</f>
        <v>30000</v>
      </c>
    </row>
    <row r="12" spans="1:4" x14ac:dyDescent="0.35">
      <c r="A12" t="s">
        <v>93</v>
      </c>
      <c r="B12" s="1">
        <v>40000</v>
      </c>
      <c r="D12" s="1">
        <f>B12</f>
        <v>40000</v>
      </c>
    </row>
    <row r="13" spans="1:4" x14ac:dyDescent="0.35">
      <c r="A13" t="s">
        <v>94</v>
      </c>
      <c r="B13" s="1">
        <v>130000</v>
      </c>
      <c r="D13" s="1">
        <f>B13</f>
        <v>130000</v>
      </c>
    </row>
    <row r="14" spans="1:4" x14ac:dyDescent="0.35">
      <c r="A14" t="s">
        <v>95</v>
      </c>
      <c r="B14" s="1">
        <v>20000</v>
      </c>
      <c r="D14" s="1">
        <f>B14</f>
        <v>20000</v>
      </c>
    </row>
    <row r="15" spans="1:4" x14ac:dyDescent="0.35">
      <c r="A15" t="s">
        <v>96</v>
      </c>
      <c r="B15" s="1">
        <v>40000</v>
      </c>
      <c r="C15" s="1">
        <f>B15</f>
        <v>40000</v>
      </c>
    </row>
    <row r="16" spans="1:4" x14ac:dyDescent="0.35">
      <c r="A16" t="s">
        <v>97</v>
      </c>
      <c r="B16" s="1">
        <v>100000</v>
      </c>
      <c r="C16" s="1">
        <f>B16</f>
        <v>100000</v>
      </c>
    </row>
    <row r="17" spans="1:4" ht="18.75" thickBot="1" x14ac:dyDescent="0.4">
      <c r="C17" s="4">
        <f>SUM(C7:C16)</f>
        <v>660000</v>
      </c>
      <c r="D17" s="4">
        <f>SUM(D7:D16)</f>
        <v>230000</v>
      </c>
    </row>
    <row r="18" spans="1:4" ht="18.75" thickTop="1" x14ac:dyDescent="0.35"/>
    <row r="19" spans="1:4" x14ac:dyDescent="0.35">
      <c r="A19" s="19" t="s">
        <v>98</v>
      </c>
    </row>
    <row r="20" spans="1:4" x14ac:dyDescent="0.35">
      <c r="C20" s="20" t="s">
        <v>48</v>
      </c>
      <c r="D20" s="20" t="s">
        <v>48</v>
      </c>
    </row>
    <row r="21" spans="1:4" x14ac:dyDescent="0.35">
      <c r="A21" t="s">
        <v>99</v>
      </c>
      <c r="D21" s="1">
        <v>360000</v>
      </c>
    </row>
    <row r="22" spans="1:4" x14ac:dyDescent="0.35">
      <c r="A22" t="s">
        <v>100</v>
      </c>
    </row>
    <row r="23" spans="1:4" x14ac:dyDescent="0.35">
      <c r="A23" t="s">
        <v>101</v>
      </c>
      <c r="B23" s="1" t="s">
        <v>102</v>
      </c>
      <c r="C23" s="1">
        <f>B37</f>
        <v>502000</v>
      </c>
    </row>
    <row r="24" spans="1:4" x14ac:dyDescent="0.35">
      <c r="A24" t="s">
        <v>103</v>
      </c>
      <c r="C24" s="1">
        <v>60000</v>
      </c>
    </row>
    <row r="25" spans="1:4" x14ac:dyDescent="0.35">
      <c r="A25" t="s">
        <v>104</v>
      </c>
      <c r="C25" s="1">
        <v>48000</v>
      </c>
      <c r="D25" s="1">
        <f>SUM(C23:C25)</f>
        <v>610000</v>
      </c>
    </row>
    <row r="27" spans="1:4" x14ac:dyDescent="0.35">
      <c r="A27" t="s">
        <v>105</v>
      </c>
    </row>
    <row r="28" spans="1:4" x14ac:dyDescent="0.35">
      <c r="A28" t="s">
        <v>106</v>
      </c>
      <c r="C28" s="1">
        <v>108000</v>
      </c>
      <c r="D28" s="1">
        <f>-C28</f>
        <v>-108000</v>
      </c>
    </row>
    <row r="29" spans="1:4" s="7" customFormat="1" ht="18.75" thickBot="1" x14ac:dyDescent="0.4">
      <c r="A29" s="7" t="s">
        <v>107</v>
      </c>
      <c r="B29" s="3"/>
      <c r="C29" s="3"/>
      <c r="D29" s="4">
        <f>SUM(D21:D28)</f>
        <v>862000</v>
      </c>
    </row>
    <row r="30" spans="1:4" ht="18.75" thickTop="1" x14ac:dyDescent="0.35"/>
    <row r="32" spans="1:4" x14ac:dyDescent="0.35">
      <c r="A32" t="s">
        <v>108</v>
      </c>
    </row>
    <row r="33" spans="1:4" x14ac:dyDescent="0.35">
      <c r="A33" t="s">
        <v>109</v>
      </c>
      <c r="B33" s="1">
        <v>440000</v>
      </c>
    </row>
    <row r="34" spans="1:4" x14ac:dyDescent="0.35">
      <c r="A34" t="s">
        <v>110</v>
      </c>
      <c r="B34" s="1">
        <v>1200</v>
      </c>
    </row>
    <row r="35" spans="1:4" x14ac:dyDescent="0.35">
      <c r="A35" t="s">
        <v>111</v>
      </c>
      <c r="B35" s="1">
        <v>800</v>
      </c>
    </row>
    <row r="36" spans="1:4" x14ac:dyDescent="0.35">
      <c r="A36" t="s">
        <v>112</v>
      </c>
      <c r="B36" s="1">
        <v>60000</v>
      </c>
    </row>
    <row r="37" spans="1:4" ht="18.75" thickBot="1" x14ac:dyDescent="0.4">
      <c r="B37" s="4">
        <f>SUM(B33:B36)</f>
        <v>502000</v>
      </c>
    </row>
    <row r="38" spans="1:4" ht="18.75" thickTop="1" x14ac:dyDescent="0.35"/>
    <row r="40" spans="1:4" x14ac:dyDescent="0.35">
      <c r="A40" s="19" t="s">
        <v>113</v>
      </c>
    </row>
    <row r="42" spans="1:4" x14ac:dyDescent="0.35">
      <c r="A42" t="s">
        <v>107</v>
      </c>
      <c r="D42" s="1">
        <f>D29</f>
        <v>862000</v>
      </c>
    </row>
    <row r="44" spans="1:4" x14ac:dyDescent="0.35">
      <c r="A44" t="s">
        <v>114</v>
      </c>
      <c r="C44" s="1">
        <f>C17</f>
        <v>660000</v>
      </c>
      <c r="D44" s="1">
        <f>D42/C45*C44</f>
        <v>639235.95505617978</v>
      </c>
    </row>
    <row r="45" spans="1:4" x14ac:dyDescent="0.35">
      <c r="C45" s="1">
        <f>C17+D17</f>
        <v>890000</v>
      </c>
    </row>
    <row r="47" spans="1:4" x14ac:dyDescent="0.35">
      <c r="A47" t="s">
        <v>115</v>
      </c>
      <c r="D47" s="1">
        <f>-D44/115*15</f>
        <v>-83378.602833414741</v>
      </c>
    </row>
    <row r="49" spans="1:4" x14ac:dyDescent="0.35">
      <c r="A49" t="s">
        <v>116</v>
      </c>
      <c r="D49" s="1">
        <f>SUM(D44:D48)</f>
        <v>555857.3522227651</v>
      </c>
    </row>
    <row r="51" spans="1:4" x14ac:dyDescent="0.35">
      <c r="A51" t="s">
        <v>117</v>
      </c>
      <c r="B51" s="21" t="s">
        <v>118</v>
      </c>
      <c r="D51" s="1">
        <f>D49*15%</f>
        <v>83378.602833414756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XFD1048576"/>
    </sheetView>
  </sheetViews>
  <sheetFormatPr defaultRowHeight="18" x14ac:dyDescent="0.35"/>
  <cols>
    <col min="1" max="1" width="35.75" customWidth="1"/>
    <col min="3" max="4" width="19.375" style="1" customWidth="1"/>
  </cols>
  <sheetData>
    <row r="1" spans="1:4" x14ac:dyDescent="0.35">
      <c r="A1" t="s">
        <v>119</v>
      </c>
    </row>
    <row r="2" spans="1:4" x14ac:dyDescent="0.35">
      <c r="A2" t="s">
        <v>120</v>
      </c>
    </row>
    <row r="4" spans="1:4" x14ac:dyDescent="0.35">
      <c r="A4" t="s">
        <v>99</v>
      </c>
      <c r="D4" s="1">
        <v>23000000</v>
      </c>
    </row>
    <row r="5" spans="1:4" x14ac:dyDescent="0.35">
      <c r="A5" t="s">
        <v>100</v>
      </c>
    </row>
    <row r="6" spans="1:4" x14ac:dyDescent="0.35">
      <c r="A6" t="s">
        <v>101</v>
      </c>
      <c r="B6" t="s">
        <v>102</v>
      </c>
      <c r="C6" s="1">
        <f>C27</f>
        <v>9800000</v>
      </c>
    </row>
    <row r="7" spans="1:4" x14ac:dyDescent="0.35">
      <c r="A7" t="s">
        <v>121</v>
      </c>
      <c r="C7" s="1">
        <v>2200000</v>
      </c>
    </row>
    <row r="8" spans="1:4" x14ac:dyDescent="0.35">
      <c r="A8" t="s">
        <v>122</v>
      </c>
      <c r="C8" s="1">
        <f>1800000+360000</f>
        <v>2160000</v>
      </c>
      <c r="D8" s="1">
        <f>SUM(C6:C8)</f>
        <v>14160000</v>
      </c>
    </row>
    <row r="10" spans="1:4" x14ac:dyDescent="0.35">
      <c r="A10" t="s">
        <v>105</v>
      </c>
    </row>
    <row r="11" spans="1:4" x14ac:dyDescent="0.35">
      <c r="A11" t="s">
        <v>123</v>
      </c>
      <c r="B11" t="s">
        <v>124</v>
      </c>
      <c r="C11" s="1">
        <f>D34</f>
        <v>2837500</v>
      </c>
      <c r="D11" s="1">
        <f>-C11</f>
        <v>-2837500</v>
      </c>
    </row>
    <row r="12" spans="1:4" ht="18.75" thickBot="1" x14ac:dyDescent="0.4">
      <c r="A12" s="7" t="s">
        <v>107</v>
      </c>
      <c r="D12" s="4">
        <f>SUM(D4:D11)</f>
        <v>34322500</v>
      </c>
    </row>
    <row r="13" spans="1:4" ht="18.75" thickTop="1" x14ac:dyDescent="0.35"/>
    <row r="14" spans="1:4" x14ac:dyDescent="0.35">
      <c r="A14" t="s">
        <v>125</v>
      </c>
      <c r="C14" s="1">
        <v>40000000</v>
      </c>
      <c r="D14" s="1">
        <f>D12/C15*C14</f>
        <v>22881666.666666668</v>
      </c>
    </row>
    <row r="15" spans="1:4" x14ac:dyDescent="0.35">
      <c r="C15" s="1">
        <v>60000000</v>
      </c>
    </row>
    <row r="16" spans="1:4" x14ac:dyDescent="0.35">
      <c r="A16" t="s">
        <v>126</v>
      </c>
      <c r="D16" s="1">
        <f>-D14/115*15</f>
        <v>-2984565.2173913047</v>
      </c>
    </row>
    <row r="18" spans="1:4" x14ac:dyDescent="0.35">
      <c r="A18" t="s">
        <v>127</v>
      </c>
      <c r="D18" s="1">
        <f>SUM(D14:D17)</f>
        <v>19897101.449275363</v>
      </c>
    </row>
    <row r="20" spans="1:4" ht="18.75" thickBot="1" x14ac:dyDescent="0.4">
      <c r="A20" s="7" t="s">
        <v>117</v>
      </c>
      <c r="B20" s="23" t="s">
        <v>118</v>
      </c>
      <c r="D20" s="4">
        <f>D18*15%</f>
        <v>2984565.2173913042</v>
      </c>
    </row>
    <row r="21" spans="1:4" ht="18.75" thickTop="1" x14ac:dyDescent="0.35"/>
    <row r="23" spans="1:4" x14ac:dyDescent="0.35">
      <c r="A23" t="s">
        <v>108</v>
      </c>
    </row>
    <row r="24" spans="1:4" x14ac:dyDescent="0.35">
      <c r="A24" t="s">
        <v>128</v>
      </c>
      <c r="C24" s="1">
        <v>8000000</v>
      </c>
    </row>
    <row r="25" spans="1:4" x14ac:dyDescent="0.35">
      <c r="A25" t="s">
        <v>129</v>
      </c>
      <c r="C25" s="1">
        <v>1200000</v>
      </c>
    </row>
    <row r="26" spans="1:4" x14ac:dyDescent="0.35">
      <c r="A26" t="s">
        <v>130</v>
      </c>
      <c r="C26" s="1">
        <v>600000</v>
      </c>
    </row>
    <row r="27" spans="1:4" ht="18.75" thickBot="1" x14ac:dyDescent="0.4">
      <c r="C27" s="4">
        <f>SUM(C24:C26)</f>
        <v>9800000</v>
      </c>
    </row>
    <row r="28" spans="1:4" ht="18.75" thickTop="1" x14ac:dyDescent="0.35"/>
    <row r="29" spans="1:4" x14ac:dyDescent="0.35">
      <c r="A29" t="s">
        <v>131</v>
      </c>
    </row>
    <row r="30" spans="1:4" x14ac:dyDescent="0.35">
      <c r="A30" t="s">
        <v>132</v>
      </c>
      <c r="B30" s="8">
        <v>0.25</v>
      </c>
      <c r="C30" s="1">
        <v>2500000</v>
      </c>
      <c r="D30" s="1">
        <f>C30*B30</f>
        <v>625000</v>
      </c>
    </row>
    <row r="31" spans="1:4" x14ac:dyDescent="0.35">
      <c r="A31" t="s">
        <v>133</v>
      </c>
      <c r="B31" s="8">
        <v>0.2</v>
      </c>
      <c r="C31" s="1">
        <v>8000000</v>
      </c>
      <c r="D31" s="1">
        <f>C31*B31</f>
        <v>1600000</v>
      </c>
    </row>
    <row r="32" spans="1:4" x14ac:dyDescent="0.35">
      <c r="A32" t="s">
        <v>134</v>
      </c>
      <c r="B32" s="22">
        <v>0.125</v>
      </c>
      <c r="C32" s="1">
        <v>3200000</v>
      </c>
      <c r="D32" s="1">
        <f>C32*B32</f>
        <v>400000</v>
      </c>
    </row>
    <row r="33" spans="1:4" x14ac:dyDescent="0.35">
      <c r="A33" t="s">
        <v>135</v>
      </c>
      <c r="B33" s="22">
        <v>0.125</v>
      </c>
      <c r="C33" s="1">
        <v>1700000</v>
      </c>
      <c r="D33" s="1">
        <f>C33*B33</f>
        <v>212500</v>
      </c>
    </row>
    <row r="34" spans="1:4" ht="18.75" thickBot="1" x14ac:dyDescent="0.4">
      <c r="D34" s="4">
        <f>SUM(D30:D33)</f>
        <v>2837500</v>
      </c>
    </row>
    <row r="35" spans="1:4" ht="18.7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A9AC3-91E2-4A9F-A6A8-195E96D29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38489F-6FE0-4976-80F2-A099A2E3341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b7ad174b-ed6a-4dd6-8157-44fc4a505f1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6E0862-4B02-4CA5-AABB-C82CA7AF3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Dinusha Rajapakse</dc:creator>
  <cp:keywords/>
  <dc:description/>
  <cp:lastModifiedBy>System Division</cp:lastModifiedBy>
  <cp:revision/>
  <dcterms:created xsi:type="dcterms:W3CDTF">2022-05-28T07:51:02Z</dcterms:created>
  <dcterms:modified xsi:type="dcterms:W3CDTF">2022-07-11T07:18:02Z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