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TAX\Set 05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5" l="1"/>
  <c r="C12" i="5" s="1"/>
  <c r="C4" i="5"/>
  <c r="C5" i="5" s="1"/>
  <c r="C34" i="1"/>
  <c r="C30" i="1"/>
  <c r="C24" i="1"/>
  <c r="D25" i="4"/>
  <c r="D17" i="4"/>
  <c r="B9" i="4" l="1"/>
  <c r="B21" i="4" s="1"/>
  <c r="C15" i="4" s="1"/>
  <c r="D16" i="4" s="1"/>
  <c r="D7" i="4"/>
  <c r="D6" i="4"/>
  <c r="D9" i="4" s="1"/>
  <c r="D23" i="4" s="1"/>
  <c r="D26" i="4" s="1"/>
  <c r="D25" i="3" l="1"/>
  <c r="B10" i="3"/>
  <c r="B21" i="3" s="1"/>
  <c r="C16" i="3" s="1"/>
  <c r="D17" i="3" s="1"/>
  <c r="D9" i="3"/>
  <c r="D7" i="3"/>
  <c r="D6" i="3"/>
  <c r="D10" i="3" s="1"/>
  <c r="D23" i="3" s="1"/>
  <c r="D27" i="3" s="1"/>
  <c r="D66" i="2" l="1"/>
  <c r="D72" i="2"/>
  <c r="D92" i="2"/>
  <c r="C54" i="2"/>
  <c r="C53" i="2"/>
  <c r="C55" i="2" s="1"/>
  <c r="C39" i="2"/>
  <c r="C25" i="2"/>
  <c r="C23" i="2"/>
  <c r="C26" i="2" s="1"/>
  <c r="D30" i="1"/>
  <c r="C25" i="1"/>
  <c r="D25" i="1" s="1"/>
  <c r="C23" i="1"/>
  <c r="D23" i="1" s="1"/>
  <c r="D73" i="2" l="1"/>
  <c r="D93" i="2"/>
  <c r="D68" i="2" s="1"/>
  <c r="D70" i="2" s="1"/>
  <c r="D75" i="2" s="1"/>
  <c r="C79" i="2" s="1"/>
  <c r="D79" i="2" s="1"/>
  <c r="D27" i="1"/>
  <c r="D32" i="1" s="1"/>
  <c r="C35" i="1" l="1"/>
  <c r="D35" i="1" s="1"/>
  <c r="D37" i="1"/>
  <c r="D39" i="1" s="1"/>
  <c r="D4" i="1" s="1"/>
  <c r="D6" i="1" s="1"/>
  <c r="D8" i="1" s="1"/>
  <c r="C12" i="1" s="1"/>
  <c r="D12" i="1" s="1"/>
  <c r="C13" i="1" l="1"/>
  <c r="D13" i="1" s="1"/>
  <c r="D15" i="1" s="1"/>
</calcChain>
</file>

<file path=xl/sharedStrings.xml><?xml version="1.0" encoding="utf-8"?>
<sst xmlns="http://schemas.openxmlformats.org/spreadsheetml/2006/main" count="141" uniqueCount="118">
  <si>
    <t>SPANDAU GERMANY</t>
  </si>
  <si>
    <t>INCOME TAX COMPUTATION FOR THE Y/A 2021/22</t>
  </si>
  <si>
    <t>BUSINESS INCOME</t>
  </si>
  <si>
    <t>Note 1</t>
  </si>
  <si>
    <t>ASSESSABLE INCOME</t>
  </si>
  <si>
    <t>TAXABLE INCOME</t>
  </si>
  <si>
    <t>Income tax liability</t>
  </si>
  <si>
    <t xml:space="preserve">On Taxable income </t>
  </si>
  <si>
    <t>@ 24%</t>
  </si>
  <si>
    <t>On Remitted profits</t>
  </si>
  <si>
    <t>@ 14%</t>
  </si>
  <si>
    <t>Total income tax liablity</t>
  </si>
  <si>
    <t>NOTE 1 : BUSINESS INCOME</t>
  </si>
  <si>
    <t>USD</t>
  </si>
  <si>
    <t>Design Fees paid by Pamera Lanka</t>
  </si>
  <si>
    <t>12% attributable to the PE in Sri Lanka</t>
  </si>
  <si>
    <t>Fees paid to consultants</t>
  </si>
  <si>
    <t>10% attributable to the PE in Sri Lanka</t>
  </si>
  <si>
    <t>TOTAL INCOME</t>
  </si>
  <si>
    <t>Expenses</t>
  </si>
  <si>
    <t>Salaries</t>
  </si>
  <si>
    <t>Profit</t>
  </si>
  <si>
    <t>Head office - general admin expenses</t>
  </si>
  <si>
    <t>Maximum deductible -10% of profit</t>
  </si>
  <si>
    <t>ASSESSBALE INCOME FROM BUSINESS</t>
  </si>
  <si>
    <t>LKR</t>
  </si>
  <si>
    <t>CHANNA</t>
  </si>
  <si>
    <t>CAPITAL GAIN TAX CALCUATION FOR THE Y/A 2021/22</t>
  </si>
  <si>
    <t>Unquoted shares</t>
  </si>
  <si>
    <t>Property in Hambantota</t>
  </si>
  <si>
    <t>Note 2</t>
  </si>
  <si>
    <t>TOTAL CAPITAL GAIN</t>
  </si>
  <si>
    <t>Capital gain tax payable</t>
  </si>
  <si>
    <t>@ 10%</t>
  </si>
  <si>
    <t>NOTE 1 : TRANSFER OF UNQUOTED SHARES</t>
  </si>
  <si>
    <t>Section 46(1) provides that where a prson transfers and asset to an assoiate it is deemed that</t>
  </si>
  <si>
    <t>such person is deriving an amount equal to the greater of the market value of the asset</t>
  </si>
  <si>
    <t>or the net cost of the asset immediately before realisation.</t>
  </si>
  <si>
    <t>Consideration - Market value</t>
  </si>
  <si>
    <t>Less : Cost</t>
  </si>
  <si>
    <t>(deemed as value on 30th September 2017)</t>
  </si>
  <si>
    <t>Less : Legal Fees</t>
  </si>
  <si>
    <t>Gain</t>
  </si>
  <si>
    <t xml:space="preserve">Accoridng to the third schedule to the IRA, there is an exemption on capital gains made by an individual upto Rs. 50,000/-. </t>
  </si>
  <si>
    <t xml:space="preserve">Since the above gain in less than Rs. 50,000 no capital gain tax payable. </t>
  </si>
  <si>
    <t>NOTE 2 : TRANSFER OF PROPERTY IN HAMBANTOTA</t>
  </si>
  <si>
    <t>Section 46(2) provides that where an individual transfers the ownership of any interest in land or building</t>
  </si>
  <si>
    <t xml:space="preserve">to an associate, it is treated as deriving an amount equal to the net cost of the asset immediately before the realisation. </t>
  </si>
  <si>
    <t>Net cost</t>
  </si>
  <si>
    <t>Market Value as at 30th September 2017</t>
  </si>
  <si>
    <t>Legal Fee</t>
  </si>
  <si>
    <t>Consideration = Net Cost</t>
  </si>
  <si>
    <t xml:space="preserve">Therefore, there will be no gain on this transaction. </t>
  </si>
  <si>
    <t>STAMP DUTY PAYABLE</t>
  </si>
  <si>
    <t>No Stamp Duty</t>
  </si>
  <si>
    <t>First Rs. 50,000</t>
  </si>
  <si>
    <t>@ 3%</t>
  </si>
  <si>
    <t xml:space="preserve">Balance </t>
  </si>
  <si>
    <t>@ 2%</t>
  </si>
  <si>
    <t>SHASHINI</t>
  </si>
  <si>
    <t>INCOME TAX CALCUATION FOR THE Y/A 2021/22</t>
  </si>
  <si>
    <t>EMPLOYMENT INCOME</t>
  </si>
  <si>
    <t>INVESTMENT INCOME</t>
  </si>
  <si>
    <t>Less: Qualifying payments and reliefs</t>
  </si>
  <si>
    <t>Tax free allowance</t>
  </si>
  <si>
    <t>Repair relief - 25% of rent income</t>
  </si>
  <si>
    <t>On first 3,000,000</t>
  </si>
  <si>
    <t>@ 6%</t>
  </si>
  <si>
    <t>NOTE 2 : INVESTMENT INCOME</t>
  </si>
  <si>
    <t>On Dividend income</t>
  </si>
  <si>
    <t>Rent income</t>
  </si>
  <si>
    <t>ASSESSABLE INCOME FROM INVESTMENT</t>
  </si>
  <si>
    <t xml:space="preserve">HMS </t>
  </si>
  <si>
    <t>VAT COMPUTATION FOR THE QUARTER ENDING 30TH SEPTEMBER 2021</t>
  </si>
  <si>
    <t>OUTPUT VAT</t>
  </si>
  <si>
    <t>Value of supply</t>
  </si>
  <si>
    <t>Rate</t>
  </si>
  <si>
    <t>VAT</t>
  </si>
  <si>
    <t>Sale of air conditioners</t>
  </si>
  <si>
    <t>sale of generators</t>
  </si>
  <si>
    <t>Sale of computers</t>
  </si>
  <si>
    <t>Exempt</t>
  </si>
  <si>
    <t>Services</t>
  </si>
  <si>
    <t>INPUT VAT</t>
  </si>
  <si>
    <t>Deductible input VAT</t>
  </si>
  <si>
    <t>On imports</t>
  </si>
  <si>
    <t>Subcontracting work - relating to services</t>
  </si>
  <si>
    <t>Rent - relating to liable supplies</t>
  </si>
  <si>
    <t>TOTAL Dedutible input VAT</t>
  </si>
  <si>
    <t>Disallowed input VAT</t>
  </si>
  <si>
    <t>Relating to computers</t>
  </si>
  <si>
    <t>Rent - relating to exempt supplies</t>
  </si>
  <si>
    <t>VAT Payable</t>
  </si>
  <si>
    <t>Less: Tax credits</t>
  </si>
  <si>
    <t>Installment tax paid</t>
  </si>
  <si>
    <t>Balance VAT payable</t>
  </si>
  <si>
    <t>Pretty Woman</t>
  </si>
  <si>
    <t>VAT computation for the quarter ending 30th Septmber 2021</t>
  </si>
  <si>
    <t>Salon services</t>
  </si>
  <si>
    <t>Sale of cosmetics</t>
  </si>
  <si>
    <t>Diploma courses</t>
  </si>
  <si>
    <t>Total OUTPUT VAT</t>
  </si>
  <si>
    <t>On purchases</t>
  </si>
  <si>
    <t>Transport of salon employees</t>
  </si>
  <si>
    <t>Common expenses</t>
  </si>
  <si>
    <t>Total INPUT VAT deductible</t>
  </si>
  <si>
    <t>Less: Debit note</t>
  </si>
  <si>
    <t>Disallowed VAT</t>
  </si>
  <si>
    <t>VAT payable</t>
  </si>
  <si>
    <t>Less : Tax credits</t>
  </si>
  <si>
    <t>Installments paid</t>
  </si>
  <si>
    <t>VALUE OF SUPPLY</t>
  </si>
  <si>
    <t>Consideration</t>
  </si>
  <si>
    <t>Less: VAT @ 8%</t>
  </si>
  <si>
    <t>Received from lottery</t>
  </si>
  <si>
    <t>Less:</t>
  </si>
  <si>
    <t>Reward</t>
  </si>
  <si>
    <t>Commission to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</si>
</sst>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u/>
      <sz val="12"/>
      <color theme="1"/>
      <name val="Trebuchet MS"/>
      <family val="2"/>
    </font>
    <font>
      <u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3" fillId="0" borderId="0" xfId="0" applyFont="1"/>
    <xf numFmtId="0" fontId="2" fillId="0" borderId="0" xfId="0" applyFont="1"/>
    <xf numFmtId="43" fontId="2" fillId="0" borderId="0" xfId="1" applyFont="1"/>
    <xf numFmtId="0" fontId="0" fillId="0" borderId="0" xfId="0" quotePrefix="1"/>
    <xf numFmtId="43" fontId="2" fillId="0" borderId="1" xfId="1" applyFont="1" applyBorder="1"/>
    <xf numFmtId="43" fontId="2" fillId="0" borderId="0" xfId="1" applyFont="1" applyBorder="1"/>
    <xf numFmtId="9" fontId="0" fillId="0" borderId="0" xfId="2" applyFont="1"/>
    <xf numFmtId="0" fontId="4" fillId="0" borderId="0" xfId="0" applyFont="1"/>
    <xf numFmtId="9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361949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533399</xdr:colOff>
      <xdr:row>16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428624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123824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619124</xdr:colOff>
      <xdr:row>16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E23" sqref="E23"/>
    </sheetView>
  </sheetViews>
  <sheetFormatPr defaultRowHeight="18" x14ac:dyDescent="0.35"/>
  <cols>
    <col min="1" max="1" width="36.625" customWidth="1"/>
    <col min="3" max="4" width="20.625" style="1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4" spans="1:4" x14ac:dyDescent="0.35">
      <c r="A4" t="s">
        <v>2</v>
      </c>
      <c r="B4" t="s">
        <v>3</v>
      </c>
      <c r="D4" s="1">
        <f>D39</f>
        <v>4428000</v>
      </c>
    </row>
    <row r="6" spans="1:4" x14ac:dyDescent="0.35">
      <c r="A6" t="s">
        <v>4</v>
      </c>
      <c r="D6" s="1">
        <f>D4</f>
        <v>4428000</v>
      </c>
    </row>
    <row r="8" spans="1:4" x14ac:dyDescent="0.35">
      <c r="A8" t="s">
        <v>5</v>
      </c>
      <c r="D8" s="1">
        <f>D6</f>
        <v>4428000</v>
      </c>
    </row>
    <row r="11" spans="1:4" x14ac:dyDescent="0.35">
      <c r="A11" t="s">
        <v>6</v>
      </c>
    </row>
    <row r="12" spans="1:4" x14ac:dyDescent="0.35">
      <c r="A12" t="s">
        <v>7</v>
      </c>
      <c r="B12" s="5" t="s">
        <v>8</v>
      </c>
      <c r="C12" s="1">
        <f>D8</f>
        <v>4428000</v>
      </c>
      <c r="D12" s="1">
        <f>C12*24%</f>
        <v>1062720</v>
      </c>
    </row>
    <row r="13" spans="1:4" x14ac:dyDescent="0.35">
      <c r="A13" t="s">
        <v>9</v>
      </c>
      <c r="B13" s="5" t="s">
        <v>10</v>
      </c>
      <c r="C13" s="1">
        <f>D8-D12</f>
        <v>3365280</v>
      </c>
      <c r="D13" s="1">
        <f>C13*14%</f>
        <v>471139.20000000007</v>
      </c>
    </row>
    <row r="15" spans="1:4" s="3" customFormat="1" ht="18.75" thickBot="1" x14ac:dyDescent="0.4">
      <c r="A15" s="3" t="s">
        <v>11</v>
      </c>
      <c r="C15" s="4"/>
      <c r="D15" s="6">
        <f>SUM(D12:D14)</f>
        <v>1533859.2000000002</v>
      </c>
    </row>
    <row r="16" spans="1:4" ht="18.75" thickTop="1" x14ac:dyDescent="0.35"/>
    <row r="20" spans="1:4" x14ac:dyDescent="0.35">
      <c r="A20" t="s">
        <v>12</v>
      </c>
    </row>
    <row r="21" spans="1:4" x14ac:dyDescent="0.35">
      <c r="C21" s="1" t="s">
        <v>13</v>
      </c>
      <c r="D21" s="1" t="s">
        <v>13</v>
      </c>
    </row>
    <row r="22" spans="1:4" x14ac:dyDescent="0.35">
      <c r="A22" t="s">
        <v>14</v>
      </c>
      <c r="C22" s="1">
        <v>180000</v>
      </c>
    </row>
    <row r="23" spans="1:4" x14ac:dyDescent="0.35">
      <c r="A23" t="s">
        <v>15</v>
      </c>
      <c r="C23" s="1">
        <f>C22*12%</f>
        <v>21600</v>
      </c>
      <c r="D23" s="1">
        <f>C23</f>
        <v>21600</v>
      </c>
    </row>
    <row r="24" spans="1:4" x14ac:dyDescent="0.35">
      <c r="A24" t="s">
        <v>16</v>
      </c>
      <c r="C24" s="1">
        <f>230000</f>
        <v>230000</v>
      </c>
    </row>
    <row r="25" spans="1:4" x14ac:dyDescent="0.35">
      <c r="A25" t="s">
        <v>17</v>
      </c>
      <c r="C25" s="1">
        <f>C24*10%</f>
        <v>23000</v>
      </c>
      <c r="D25" s="1">
        <f>C25</f>
        <v>23000</v>
      </c>
    </row>
    <row r="27" spans="1:4" s="3" customFormat="1" x14ac:dyDescent="0.35">
      <c r="A27" s="3" t="s">
        <v>18</v>
      </c>
      <c r="C27" s="4"/>
      <c r="D27" s="4">
        <f>SUM(D22:D26)</f>
        <v>44600</v>
      </c>
    </row>
    <row r="29" spans="1:4" x14ac:dyDescent="0.35">
      <c r="A29" s="2" t="s">
        <v>19</v>
      </c>
    </row>
    <row r="30" spans="1:4" x14ac:dyDescent="0.35">
      <c r="A30" t="s">
        <v>20</v>
      </c>
      <c r="C30" s="1">
        <f>4000*5</f>
        <v>20000</v>
      </c>
      <c r="D30" s="1">
        <f>-C30</f>
        <v>-20000</v>
      </c>
    </row>
    <row r="32" spans="1:4" s="3" customFormat="1" x14ac:dyDescent="0.35">
      <c r="A32" s="3" t="s">
        <v>21</v>
      </c>
      <c r="C32" s="4"/>
      <c r="D32" s="4">
        <f>SUM(D27:D31)</f>
        <v>24600</v>
      </c>
    </row>
    <row r="34" spans="1:4" x14ac:dyDescent="0.35">
      <c r="A34" t="s">
        <v>22</v>
      </c>
      <c r="C34" s="1">
        <f>2000*5</f>
        <v>10000</v>
      </c>
    </row>
    <row r="35" spans="1:4" x14ac:dyDescent="0.35">
      <c r="A35" t="s">
        <v>23</v>
      </c>
      <c r="C35" s="1">
        <f>D32*10%</f>
        <v>2460</v>
      </c>
      <c r="D35" s="1">
        <f>-C35</f>
        <v>-2460</v>
      </c>
    </row>
    <row r="37" spans="1:4" x14ac:dyDescent="0.35">
      <c r="A37" t="s">
        <v>24</v>
      </c>
      <c r="B37" t="s">
        <v>13</v>
      </c>
      <c r="D37" s="1">
        <f>SUM(D32:D36)</f>
        <v>22140</v>
      </c>
    </row>
    <row r="39" spans="1:4" x14ac:dyDescent="0.35">
      <c r="A39" t="s">
        <v>24</v>
      </c>
      <c r="B39" t="s">
        <v>25</v>
      </c>
      <c r="D39" s="1">
        <f>D37*200</f>
        <v>4428000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sqref="A1:XFD1048576"/>
    </sheetView>
  </sheetViews>
  <sheetFormatPr defaultRowHeight="18" x14ac:dyDescent="0.35"/>
  <cols>
    <col min="1" max="1" width="25.125" customWidth="1"/>
    <col min="3" max="4" width="25.25" style="1" customWidth="1"/>
  </cols>
  <sheetData>
    <row r="1" spans="1:3" x14ac:dyDescent="0.35">
      <c r="A1" t="s">
        <v>26</v>
      </c>
    </row>
    <row r="2" spans="1:3" x14ac:dyDescent="0.35">
      <c r="A2" t="s">
        <v>27</v>
      </c>
    </row>
    <row r="4" spans="1:3" x14ac:dyDescent="0.35">
      <c r="A4" t="s">
        <v>28</v>
      </c>
      <c r="B4" t="s">
        <v>3</v>
      </c>
      <c r="C4" s="1">
        <v>0</v>
      </c>
    </row>
    <row r="6" spans="1:3" x14ac:dyDescent="0.35">
      <c r="A6" t="s">
        <v>29</v>
      </c>
      <c r="B6" t="s">
        <v>30</v>
      </c>
      <c r="C6" s="1">
        <v>0</v>
      </c>
    </row>
    <row r="8" spans="1:3" x14ac:dyDescent="0.35">
      <c r="A8" t="s">
        <v>31</v>
      </c>
      <c r="C8" s="1">
        <v>0</v>
      </c>
    </row>
    <row r="10" spans="1:3" x14ac:dyDescent="0.35">
      <c r="A10" t="s">
        <v>32</v>
      </c>
      <c r="B10" s="5" t="s">
        <v>33</v>
      </c>
      <c r="C10" s="1">
        <v>0</v>
      </c>
    </row>
    <row r="17" spans="1:3" x14ac:dyDescent="0.35">
      <c r="A17" t="s">
        <v>34</v>
      </c>
    </row>
    <row r="19" spans="1:3" x14ac:dyDescent="0.35">
      <c r="A19" t="s">
        <v>35</v>
      </c>
    </row>
    <row r="20" spans="1:3" x14ac:dyDescent="0.35">
      <c r="A20" t="s">
        <v>36</v>
      </c>
    </row>
    <row r="21" spans="1:3" x14ac:dyDescent="0.35">
      <c r="A21" t="s">
        <v>37</v>
      </c>
    </row>
    <row r="22" spans="1:3" x14ac:dyDescent="0.35">
      <c r="A22" t="s">
        <v>38</v>
      </c>
      <c r="C22" s="1">
        <v>250000</v>
      </c>
    </row>
    <row r="23" spans="1:3" x14ac:dyDescent="0.35">
      <c r="A23" t="s">
        <v>39</v>
      </c>
      <c r="C23" s="1">
        <f>-200000</f>
        <v>-200000</v>
      </c>
    </row>
    <row r="24" spans="1:3" x14ac:dyDescent="0.35">
      <c r="A24" t="s">
        <v>40</v>
      </c>
    </row>
    <row r="25" spans="1:3" x14ac:dyDescent="0.35">
      <c r="A25" t="s">
        <v>41</v>
      </c>
      <c r="C25" s="1">
        <f>-5000</f>
        <v>-5000</v>
      </c>
    </row>
    <row r="26" spans="1:3" ht="18.75" thickBot="1" x14ac:dyDescent="0.4">
      <c r="A26" t="s">
        <v>42</v>
      </c>
      <c r="C26" s="6">
        <f>SUM(C22:C25)</f>
        <v>45000</v>
      </c>
    </row>
    <row r="27" spans="1:3" ht="18.75" thickTop="1" x14ac:dyDescent="0.35">
      <c r="C27" s="7"/>
    </row>
    <row r="28" spans="1:3" x14ac:dyDescent="0.35">
      <c r="A28" t="s">
        <v>43</v>
      </c>
    </row>
    <row r="29" spans="1:3" x14ac:dyDescent="0.35">
      <c r="A29" t="s">
        <v>44</v>
      </c>
    </row>
    <row r="31" spans="1:3" x14ac:dyDescent="0.35">
      <c r="A31" t="s">
        <v>45</v>
      </c>
    </row>
    <row r="33" spans="1:3" x14ac:dyDescent="0.35">
      <c r="A33" t="s">
        <v>46</v>
      </c>
    </row>
    <row r="34" spans="1:3" x14ac:dyDescent="0.35">
      <c r="A34" t="s">
        <v>47</v>
      </c>
    </row>
    <row r="36" spans="1:3" x14ac:dyDescent="0.35">
      <c r="A36" s="2" t="s">
        <v>48</v>
      </c>
    </row>
    <row r="37" spans="1:3" x14ac:dyDescent="0.35">
      <c r="A37" t="s">
        <v>49</v>
      </c>
      <c r="C37" s="1">
        <v>1200000</v>
      </c>
    </row>
    <row r="38" spans="1:3" x14ac:dyDescent="0.35">
      <c r="A38" t="s">
        <v>50</v>
      </c>
      <c r="C38" s="1">
        <v>10000</v>
      </c>
    </row>
    <row r="39" spans="1:3" x14ac:dyDescent="0.35">
      <c r="A39" t="s">
        <v>48</v>
      </c>
      <c r="C39" s="1">
        <f>SUM(C37:C38)</f>
        <v>1210000</v>
      </c>
    </row>
    <row r="41" spans="1:3" x14ac:dyDescent="0.35">
      <c r="A41" t="s">
        <v>51</v>
      </c>
    </row>
    <row r="43" spans="1:3" x14ac:dyDescent="0.35">
      <c r="A43" t="s">
        <v>52</v>
      </c>
    </row>
    <row r="48" spans="1:3" x14ac:dyDescent="0.35">
      <c r="A48" t="s">
        <v>53</v>
      </c>
    </row>
    <row r="50" spans="1:3" x14ac:dyDescent="0.35">
      <c r="A50" t="s">
        <v>28</v>
      </c>
      <c r="C50" s="1" t="s">
        <v>54</v>
      </c>
    </row>
    <row r="52" spans="1:3" x14ac:dyDescent="0.35">
      <c r="A52" t="s">
        <v>29</v>
      </c>
    </row>
    <row r="53" spans="1:3" x14ac:dyDescent="0.35">
      <c r="A53" t="s">
        <v>55</v>
      </c>
      <c r="B53" s="5" t="s">
        <v>56</v>
      </c>
      <c r="C53" s="1">
        <f>50000*3%</f>
        <v>1500</v>
      </c>
    </row>
    <row r="54" spans="1:3" x14ac:dyDescent="0.35">
      <c r="A54" t="s">
        <v>57</v>
      </c>
      <c r="B54" s="5" t="s">
        <v>58</v>
      </c>
      <c r="C54" s="1">
        <f>(1500000-50000)*2%</f>
        <v>29000</v>
      </c>
    </row>
    <row r="55" spans="1:3" ht="18.75" thickBot="1" x14ac:dyDescent="0.4">
      <c r="C55" s="6">
        <f>SUM(C53:C54)</f>
        <v>30500</v>
      </c>
    </row>
    <row r="56" spans="1:3" ht="18.75" thickTop="1" x14ac:dyDescent="0.35"/>
    <row r="63" spans="1:3" x14ac:dyDescent="0.35">
      <c r="A63" t="s">
        <v>59</v>
      </c>
    </row>
    <row r="64" spans="1:3" x14ac:dyDescent="0.35">
      <c r="A64" t="s">
        <v>60</v>
      </c>
    </row>
    <row r="66" spans="1:4" x14ac:dyDescent="0.35">
      <c r="A66" t="s">
        <v>61</v>
      </c>
      <c r="B66" t="s">
        <v>3</v>
      </c>
      <c r="D66" s="1">
        <f>3120000/12*10</f>
        <v>2600000</v>
      </c>
    </row>
    <row r="68" spans="1:4" x14ac:dyDescent="0.35">
      <c r="A68" t="s">
        <v>62</v>
      </c>
      <c r="B68" t="s">
        <v>30</v>
      </c>
      <c r="D68" s="1">
        <f>D93</f>
        <v>541667</v>
      </c>
    </row>
    <row r="70" spans="1:4" x14ac:dyDescent="0.35">
      <c r="A70" t="s">
        <v>4</v>
      </c>
      <c r="D70" s="1">
        <f>SUM(D66:D69)</f>
        <v>3141667</v>
      </c>
    </row>
    <row r="71" spans="1:4" x14ac:dyDescent="0.35">
      <c r="A71" t="s">
        <v>63</v>
      </c>
    </row>
    <row r="72" spans="1:4" x14ac:dyDescent="0.35">
      <c r="A72" t="s">
        <v>64</v>
      </c>
      <c r="D72" s="1">
        <f>-3000000</f>
        <v>-3000000</v>
      </c>
    </row>
    <row r="73" spans="1:4" x14ac:dyDescent="0.35">
      <c r="A73" t="s">
        <v>65</v>
      </c>
      <c r="D73" s="1">
        <f>-D92*25%</f>
        <v>-125000</v>
      </c>
    </row>
    <row r="75" spans="1:4" x14ac:dyDescent="0.35">
      <c r="A75" t="s">
        <v>5</v>
      </c>
      <c r="D75" s="1">
        <f>SUM(D70:D74)</f>
        <v>16667</v>
      </c>
    </row>
    <row r="77" spans="1:4" x14ac:dyDescent="0.35">
      <c r="A77" t="s">
        <v>6</v>
      </c>
    </row>
    <row r="79" spans="1:4" ht="18.75" thickBot="1" x14ac:dyDescent="0.4">
      <c r="A79" t="s">
        <v>66</v>
      </c>
      <c r="B79" s="5" t="s">
        <v>67</v>
      </c>
      <c r="C79" s="1">
        <f>D75</f>
        <v>16667</v>
      </c>
      <c r="D79" s="6">
        <f>C79*6%</f>
        <v>1000.02</v>
      </c>
    </row>
    <row r="80" spans="1:4" ht="18.75" thickTop="1" x14ac:dyDescent="0.35"/>
    <row r="89" spans="1:4" x14ac:dyDescent="0.35">
      <c r="A89" t="s">
        <v>68</v>
      </c>
    </row>
    <row r="91" spans="1:4" x14ac:dyDescent="0.35">
      <c r="A91" t="s">
        <v>69</v>
      </c>
      <c r="D91" s="1">
        <v>41667</v>
      </c>
    </row>
    <row r="92" spans="1:4" x14ac:dyDescent="0.35">
      <c r="A92" t="s">
        <v>70</v>
      </c>
      <c r="D92" s="1">
        <f>50000*10</f>
        <v>500000</v>
      </c>
    </row>
    <row r="93" spans="1:4" ht="18.75" thickBot="1" x14ac:dyDescent="0.4">
      <c r="A93" t="s">
        <v>71</v>
      </c>
      <c r="D93" s="6">
        <f>SUM(D91:D92)</f>
        <v>541667</v>
      </c>
    </row>
    <row r="94" spans="1:4" ht="18.75" thickTop="1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8" x14ac:dyDescent="0.35"/>
  <cols>
    <col min="1" max="1" width="28.25" customWidth="1"/>
    <col min="2" max="4" width="16.25" style="1" customWidth="1"/>
  </cols>
  <sheetData>
    <row r="1" spans="1:4" x14ac:dyDescent="0.35">
      <c r="A1" t="s">
        <v>72</v>
      </c>
    </row>
    <row r="2" spans="1:4" x14ac:dyDescent="0.35">
      <c r="A2" t="s">
        <v>73</v>
      </c>
    </row>
    <row r="4" spans="1:4" x14ac:dyDescent="0.35">
      <c r="A4" t="s">
        <v>74</v>
      </c>
    </row>
    <row r="5" spans="1:4" x14ac:dyDescent="0.35">
      <c r="B5" s="1" t="s">
        <v>75</v>
      </c>
      <c r="C5" s="1" t="s">
        <v>76</v>
      </c>
      <c r="D5" s="1" t="s">
        <v>77</v>
      </c>
    </row>
    <row r="6" spans="1:4" x14ac:dyDescent="0.35">
      <c r="A6" t="s">
        <v>78</v>
      </c>
      <c r="B6" s="1">
        <v>6500000</v>
      </c>
      <c r="C6" s="8">
        <v>0.08</v>
      </c>
      <c r="D6" s="1">
        <f>B6*C6</f>
        <v>520000</v>
      </c>
    </row>
    <row r="7" spans="1:4" x14ac:dyDescent="0.35">
      <c r="A7" t="s">
        <v>79</v>
      </c>
      <c r="B7" s="1">
        <v>3800000</v>
      </c>
      <c r="C7" s="8">
        <v>0.08</v>
      </c>
      <c r="D7" s="1">
        <f>B7*C7</f>
        <v>304000</v>
      </c>
    </row>
    <row r="8" spans="1:4" x14ac:dyDescent="0.35">
      <c r="A8" t="s">
        <v>80</v>
      </c>
      <c r="B8" s="1">
        <v>2200000</v>
      </c>
      <c r="C8" s="1" t="s">
        <v>81</v>
      </c>
      <c r="D8" s="1">
        <v>0</v>
      </c>
    </row>
    <row r="9" spans="1:4" x14ac:dyDescent="0.35">
      <c r="A9" t="s">
        <v>82</v>
      </c>
      <c r="B9" s="1">
        <v>1800000</v>
      </c>
      <c r="C9" s="8">
        <v>0.08</v>
      </c>
      <c r="D9" s="1">
        <f>B9*C9</f>
        <v>144000</v>
      </c>
    </row>
    <row r="10" spans="1:4" ht="18.75" thickBot="1" x14ac:dyDescent="0.4">
      <c r="B10" s="6">
        <f>SUM(B6:B9)</f>
        <v>14300000</v>
      </c>
      <c r="D10" s="4">
        <f>SUM(D6:D9)</f>
        <v>968000</v>
      </c>
    </row>
    <row r="11" spans="1:4" ht="18.75" thickTop="1" x14ac:dyDescent="0.35"/>
    <row r="12" spans="1:4" x14ac:dyDescent="0.35">
      <c r="A12" t="s">
        <v>83</v>
      </c>
    </row>
    <row r="13" spans="1:4" x14ac:dyDescent="0.35">
      <c r="A13" s="9" t="s">
        <v>84</v>
      </c>
    </row>
    <row r="14" spans="1:4" x14ac:dyDescent="0.35">
      <c r="A14" t="s">
        <v>85</v>
      </c>
      <c r="C14" s="1">
        <v>110000</v>
      </c>
    </row>
    <row r="15" spans="1:4" x14ac:dyDescent="0.35">
      <c r="A15" t="s">
        <v>86</v>
      </c>
      <c r="C15" s="1">
        <v>180000</v>
      </c>
    </row>
    <row r="16" spans="1:4" x14ac:dyDescent="0.35">
      <c r="A16" t="s">
        <v>87</v>
      </c>
      <c r="C16" s="1">
        <f>240000-B21</f>
        <v>203076.92307692306</v>
      </c>
    </row>
    <row r="17" spans="1:4" x14ac:dyDescent="0.35">
      <c r="A17" t="s">
        <v>88</v>
      </c>
      <c r="D17" s="1">
        <f>-SUM(C14:C16)</f>
        <v>-493076.92307692306</v>
      </c>
    </row>
    <row r="19" spans="1:4" x14ac:dyDescent="0.35">
      <c r="A19" s="9" t="s">
        <v>89</v>
      </c>
    </row>
    <row r="20" spans="1:4" x14ac:dyDescent="0.35">
      <c r="A20" t="s">
        <v>90</v>
      </c>
      <c r="B20" s="1">
        <v>30000</v>
      </c>
    </row>
    <row r="21" spans="1:4" x14ac:dyDescent="0.35">
      <c r="A21" t="s">
        <v>91</v>
      </c>
      <c r="B21" s="1">
        <f>240000/B10*B8</f>
        <v>36923.076923076922</v>
      </c>
    </row>
    <row r="23" spans="1:4" x14ac:dyDescent="0.35">
      <c r="A23" t="s">
        <v>92</v>
      </c>
      <c r="D23" s="1">
        <f>SUM(D10:D22)</f>
        <v>474923.07692307694</v>
      </c>
    </row>
    <row r="24" spans="1:4" x14ac:dyDescent="0.35">
      <c r="A24" t="s">
        <v>93</v>
      </c>
    </row>
    <row r="25" spans="1:4" x14ac:dyDescent="0.35">
      <c r="A25" t="s">
        <v>94</v>
      </c>
      <c r="D25" s="1">
        <f>-150000</f>
        <v>-150000</v>
      </c>
    </row>
    <row r="27" spans="1:4" s="3" customFormat="1" ht="18.75" thickBot="1" x14ac:dyDescent="0.4">
      <c r="A27" s="3" t="s">
        <v>95</v>
      </c>
      <c r="B27" s="4"/>
      <c r="C27" s="4"/>
      <c r="D27" s="6">
        <f>SUM(D23:D26)</f>
        <v>324923.07692307694</v>
      </c>
    </row>
    <row r="28" spans="1:4" ht="18.75" thickTop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XFD1048576"/>
    </sheetView>
  </sheetViews>
  <sheetFormatPr defaultRowHeight="18" x14ac:dyDescent="0.35"/>
  <cols>
    <col min="1" max="1" width="20.625" customWidth="1"/>
    <col min="2" max="4" width="17.125" style="1" customWidth="1"/>
  </cols>
  <sheetData>
    <row r="1" spans="1:4" x14ac:dyDescent="0.35">
      <c r="A1" t="s">
        <v>96</v>
      </c>
    </row>
    <row r="2" spans="1:4" x14ac:dyDescent="0.35">
      <c r="A2" t="s">
        <v>97</v>
      </c>
    </row>
    <row r="4" spans="1:4" x14ac:dyDescent="0.35">
      <c r="A4" t="s">
        <v>74</v>
      </c>
    </row>
    <row r="5" spans="1:4" x14ac:dyDescent="0.35">
      <c r="B5" s="1" t="s">
        <v>75</v>
      </c>
      <c r="C5" s="1" t="s">
        <v>76</v>
      </c>
      <c r="D5" s="1" t="s">
        <v>77</v>
      </c>
    </row>
    <row r="6" spans="1:4" x14ac:dyDescent="0.35">
      <c r="A6" t="s">
        <v>98</v>
      </c>
      <c r="B6" s="1">
        <v>7200000</v>
      </c>
      <c r="C6" s="10">
        <v>0.08</v>
      </c>
      <c r="D6" s="1">
        <f>B6*C6</f>
        <v>576000</v>
      </c>
    </row>
    <row r="7" spans="1:4" x14ac:dyDescent="0.35">
      <c r="A7" t="s">
        <v>99</v>
      </c>
      <c r="B7" s="1">
        <v>2700000</v>
      </c>
      <c r="C7" s="10">
        <v>0.08</v>
      </c>
      <c r="D7" s="1">
        <f>B7*C7</f>
        <v>216000</v>
      </c>
    </row>
    <row r="8" spans="1:4" x14ac:dyDescent="0.35">
      <c r="A8" t="s">
        <v>100</v>
      </c>
      <c r="B8" s="1">
        <v>3850000</v>
      </c>
      <c r="C8" s="1" t="s">
        <v>81</v>
      </c>
    </row>
    <row r="9" spans="1:4" ht="18.75" thickBot="1" x14ac:dyDescent="0.4">
      <c r="A9" t="s">
        <v>101</v>
      </c>
      <c r="B9" s="6">
        <f>SUM(B6:B8)</f>
        <v>13750000</v>
      </c>
      <c r="D9" s="1">
        <f>SUM(D6:D8)</f>
        <v>792000</v>
      </c>
    </row>
    <row r="10" spans="1:4" ht="18.75" thickTop="1" x14ac:dyDescent="0.35"/>
    <row r="11" spans="1:4" x14ac:dyDescent="0.35">
      <c r="A11" t="s">
        <v>83</v>
      </c>
    </row>
    <row r="12" spans="1:4" x14ac:dyDescent="0.35">
      <c r="A12" t="s">
        <v>85</v>
      </c>
      <c r="C12" s="1">
        <v>276000</v>
      </c>
    </row>
    <row r="13" spans="1:4" x14ac:dyDescent="0.35">
      <c r="A13" t="s">
        <v>102</v>
      </c>
      <c r="C13" s="1">
        <v>145000</v>
      </c>
    </row>
    <row r="14" spans="1:4" x14ac:dyDescent="0.35">
      <c r="A14" t="s">
        <v>103</v>
      </c>
      <c r="C14" s="1">
        <v>7500</v>
      </c>
    </row>
    <row r="15" spans="1:4" x14ac:dyDescent="0.35">
      <c r="A15" t="s">
        <v>104</v>
      </c>
      <c r="C15" s="1">
        <f>168000-B21</f>
        <v>120960</v>
      </c>
    </row>
    <row r="16" spans="1:4" x14ac:dyDescent="0.35">
      <c r="A16" t="s">
        <v>105</v>
      </c>
      <c r="D16" s="1">
        <f>-SUM(C12:C15)</f>
        <v>-549460</v>
      </c>
    </row>
    <row r="17" spans="1:4" x14ac:dyDescent="0.35">
      <c r="A17" t="s">
        <v>106</v>
      </c>
      <c r="D17" s="1">
        <f>-2600</f>
        <v>-2600</v>
      </c>
    </row>
    <row r="20" spans="1:4" x14ac:dyDescent="0.35">
      <c r="A20" t="s">
        <v>107</v>
      </c>
    </row>
    <row r="21" spans="1:4" x14ac:dyDescent="0.35">
      <c r="A21" t="s">
        <v>104</v>
      </c>
      <c r="B21" s="1">
        <f>168000/B9*B8</f>
        <v>47040</v>
      </c>
    </row>
    <row r="23" spans="1:4" x14ac:dyDescent="0.35">
      <c r="A23" t="s">
        <v>108</v>
      </c>
      <c r="D23" s="1">
        <f>SUM(D9:D22)</f>
        <v>239940</v>
      </c>
    </row>
    <row r="24" spans="1:4" x14ac:dyDescent="0.35">
      <c r="A24" t="s">
        <v>109</v>
      </c>
    </row>
    <row r="25" spans="1:4" x14ac:dyDescent="0.35">
      <c r="A25" t="s">
        <v>110</v>
      </c>
      <c r="D25" s="1">
        <f>-80000</f>
        <v>-80000</v>
      </c>
    </row>
    <row r="26" spans="1:4" s="3" customFormat="1" ht="18.75" thickBot="1" x14ac:dyDescent="0.4">
      <c r="A26" s="3" t="s">
        <v>95</v>
      </c>
      <c r="B26" s="4"/>
      <c r="C26" s="4"/>
      <c r="D26" s="6">
        <f>SUM(D23:D25)</f>
        <v>159940</v>
      </c>
    </row>
    <row r="27" spans="1:4" ht="18.75" thickTop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defaultRowHeight="18" x14ac:dyDescent="0.35"/>
  <cols>
    <col min="2" max="2" width="22.125" customWidth="1"/>
    <col min="3" max="3" width="16.375" style="1" customWidth="1"/>
  </cols>
  <sheetData>
    <row r="1" spans="1:3" x14ac:dyDescent="0.35">
      <c r="A1" t="s">
        <v>111</v>
      </c>
    </row>
    <row r="3" spans="1:3" x14ac:dyDescent="0.35">
      <c r="B3" t="s">
        <v>112</v>
      </c>
      <c r="C3" s="1">
        <v>600000</v>
      </c>
    </row>
    <row r="4" spans="1:3" x14ac:dyDescent="0.35">
      <c r="B4" t="s">
        <v>113</v>
      </c>
      <c r="C4" s="1">
        <f>C3/108*8</f>
        <v>44444.444444444445</v>
      </c>
    </row>
    <row r="5" spans="1:3" x14ac:dyDescent="0.35">
      <c r="B5" t="s">
        <v>75</v>
      </c>
      <c r="C5" s="1">
        <f>C3-C4</f>
        <v>555555.5555555555</v>
      </c>
    </row>
    <row r="8" spans="1:3" x14ac:dyDescent="0.35">
      <c r="B8" t="s">
        <v>114</v>
      </c>
      <c r="C8" s="1">
        <v>156750000</v>
      </c>
    </row>
    <row r="9" spans="1:3" x14ac:dyDescent="0.35">
      <c r="B9" t="s">
        <v>115</v>
      </c>
    </row>
    <row r="10" spans="1:3" x14ac:dyDescent="0.35">
      <c r="B10" t="s">
        <v>116</v>
      </c>
      <c r="C10" s="1">
        <f>-75000000</f>
        <v>-75000000</v>
      </c>
    </row>
    <row r="11" spans="1:3" x14ac:dyDescent="0.35">
      <c r="B11" t="s">
        <v>117</v>
      </c>
      <c r="C11" s="1">
        <v>-27500000</v>
      </c>
    </row>
    <row r="12" spans="1:3" x14ac:dyDescent="0.35">
      <c r="B12" t="s">
        <v>75</v>
      </c>
      <c r="C12" s="1">
        <f>SUM(C8:C11)</f>
        <v>54250000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DC4B6-4030-4296-B53C-FC37F75062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2A12E-DD51-41F3-A343-FD619898D8D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b7ad174b-ed6a-4dd6-8157-44fc4a505f1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0DDEC1-8980-4B7C-BA4D-488998992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Dinusha Rajapakse</dc:creator>
  <cp:keywords/>
  <dc:description/>
  <cp:lastModifiedBy>System Division</cp:lastModifiedBy>
  <cp:revision/>
  <dcterms:created xsi:type="dcterms:W3CDTF">2022-05-21T08:30:04Z</dcterms:created>
  <dcterms:modified xsi:type="dcterms:W3CDTF">2022-07-11T07:17:03Z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